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B6124F1A-AFFB-F854-7757-9A1D4C6FC43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C\Documents\Judge\"/>
    </mc:Choice>
  </mc:AlternateContent>
  <xr:revisionPtr revIDLastSave="0" documentId="13_ncr:1_{31696970-EF9F-4715-8AAF-BCD5F4030D69}" xr6:coauthVersionLast="47" xr6:coauthVersionMax="47" xr10:uidLastSave="{00000000-0000-0000-0000-000000000000}"/>
  <bookViews>
    <workbookView xWindow="-120" yWindow="-120" windowWidth="29040" windowHeight="15525" xr2:uid="{00000000-000D-0000-FFFF-FFFF00000000}"/>
  </bookViews>
  <sheets>
    <sheet name="Meet Ref Master Worksheet" sheetId="1" r:id="rId1"/>
    <sheet name="Daily Hour Calculator" sheetId="7" r:id="rId2"/>
    <sheet name="Daily Hour Calculator Old" sheetId="4" state="hidden" r:id="rId3"/>
    <sheet name="Sample" sheetId="6" r:id="rId4"/>
    <sheet name="Rates" sheetId="2" r:id="rId5"/>
  </sheets>
  <definedNames>
    <definedName name="_xlnm.Print_Area" localSheetId="3">Sample!$A$1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7" l="1"/>
  <c r="D10" i="7" s="1"/>
  <c r="E9" i="7"/>
  <c r="E10" i="7" s="1"/>
  <c r="F9" i="7"/>
  <c r="F10" i="7" s="1"/>
  <c r="F11" i="7" s="1"/>
  <c r="L3" i="1" s="1"/>
  <c r="C9" i="7"/>
  <c r="C10" i="7" s="1"/>
  <c r="E11" i="7" l="1"/>
  <c r="I3" i="1" s="1"/>
  <c r="D11" i="7"/>
  <c r="L2" i="1" s="1"/>
  <c r="C11" i="7"/>
  <c r="C12" i="7" l="1"/>
  <c r="O3" i="1" s="1"/>
  <c r="I2" i="1"/>
  <c r="D9" i="4" l="1"/>
  <c r="E9" i="4"/>
  <c r="F9" i="4"/>
  <c r="F12" i="4"/>
  <c r="D13" i="4" l="1"/>
  <c r="D14" i="4" s="1"/>
  <c r="D15" i="4" s="1"/>
  <c r="E13" i="4"/>
  <c r="E14" i="4" s="1"/>
  <c r="E15" i="4" s="1"/>
  <c r="F13" i="4"/>
  <c r="F14" i="4" s="1"/>
  <c r="F15" i="4" s="1"/>
  <c r="H9" i="1" l="1"/>
  <c r="I9" i="1" s="1"/>
  <c r="D9" i="1"/>
  <c r="F9" i="1" s="1"/>
  <c r="H8" i="1"/>
  <c r="I8" i="1" s="1"/>
  <c r="D8" i="1"/>
  <c r="F8" i="1" s="1"/>
  <c r="H43" i="1"/>
  <c r="I43" i="1" s="1"/>
  <c r="D43" i="1"/>
  <c r="F43" i="1" s="1"/>
  <c r="Q43" i="1" s="1"/>
  <c r="H42" i="1"/>
  <c r="I42" i="1" s="1"/>
  <c r="D42" i="1"/>
  <c r="F42" i="1" s="1"/>
  <c r="H22" i="1"/>
  <c r="I22" i="1" s="1"/>
  <c r="D22" i="1"/>
  <c r="F22" i="1" s="1"/>
  <c r="H21" i="1"/>
  <c r="I21" i="1" s="1"/>
  <c r="D21" i="1"/>
  <c r="F21" i="1" s="1"/>
  <c r="H20" i="1"/>
  <c r="I20" i="1" s="1"/>
  <c r="D20" i="1"/>
  <c r="F20" i="1" s="1"/>
  <c r="H19" i="1"/>
  <c r="I19" i="1" s="1"/>
  <c r="D19" i="1"/>
  <c r="F19" i="1" s="1"/>
  <c r="H18" i="1"/>
  <c r="I18" i="1" s="1"/>
  <c r="D18" i="1"/>
  <c r="F18" i="1" s="1"/>
  <c r="H17" i="1"/>
  <c r="I17" i="1" s="1"/>
  <c r="D17" i="1"/>
  <c r="F17" i="1" s="1"/>
  <c r="H16" i="1"/>
  <c r="I16" i="1" s="1"/>
  <c r="D16" i="1"/>
  <c r="F16" i="1" s="1"/>
  <c r="H15" i="1"/>
  <c r="I15" i="1" s="1"/>
  <c r="D15" i="1"/>
  <c r="F15" i="1" s="1"/>
  <c r="H14" i="1"/>
  <c r="I14" i="1" s="1"/>
  <c r="D14" i="1"/>
  <c r="F14" i="1" s="1"/>
  <c r="H13" i="1"/>
  <c r="I13" i="1" s="1"/>
  <c r="D13" i="1"/>
  <c r="F13" i="1" s="1"/>
  <c r="H48" i="1"/>
  <c r="I48" i="1" s="1"/>
  <c r="D48" i="1"/>
  <c r="F48" i="1" s="1"/>
  <c r="H47" i="1"/>
  <c r="I47" i="1" s="1"/>
  <c r="D47" i="1"/>
  <c r="F47" i="1" s="1"/>
  <c r="H46" i="1"/>
  <c r="I46" i="1" s="1"/>
  <c r="D46" i="1"/>
  <c r="F46" i="1" s="1"/>
  <c r="H45" i="1"/>
  <c r="I45" i="1" s="1"/>
  <c r="D45" i="1"/>
  <c r="F45" i="1" s="1"/>
  <c r="H44" i="1"/>
  <c r="I44" i="1" s="1"/>
  <c r="D44" i="1"/>
  <c r="F44" i="1" s="1"/>
  <c r="H41" i="1"/>
  <c r="I41" i="1" s="1"/>
  <c r="D41" i="1"/>
  <c r="F41" i="1" s="1"/>
  <c r="H40" i="1"/>
  <c r="I40" i="1" s="1"/>
  <c r="D40" i="1"/>
  <c r="F40" i="1" s="1"/>
  <c r="H39" i="1"/>
  <c r="I39" i="1" s="1"/>
  <c r="D39" i="1"/>
  <c r="F39" i="1" s="1"/>
  <c r="H38" i="1"/>
  <c r="I38" i="1" s="1"/>
  <c r="D38" i="1"/>
  <c r="F38" i="1" s="1"/>
  <c r="H37" i="1"/>
  <c r="I37" i="1" s="1"/>
  <c r="D37" i="1"/>
  <c r="F37" i="1" s="1"/>
  <c r="H36" i="1"/>
  <c r="I36" i="1" s="1"/>
  <c r="D36" i="1"/>
  <c r="F36" i="1" s="1"/>
  <c r="H35" i="1"/>
  <c r="I35" i="1" s="1"/>
  <c r="D35" i="1"/>
  <c r="F35" i="1" s="1"/>
  <c r="H34" i="1"/>
  <c r="I34" i="1" s="1"/>
  <c r="D34" i="1"/>
  <c r="F34" i="1" s="1"/>
  <c r="H33" i="1"/>
  <c r="I33" i="1" s="1"/>
  <c r="D33" i="1"/>
  <c r="F33" i="1" s="1"/>
  <c r="H32" i="1"/>
  <c r="I32" i="1" s="1"/>
  <c r="D32" i="1"/>
  <c r="F32" i="1" s="1"/>
  <c r="H31" i="1"/>
  <c r="I31" i="1" s="1"/>
  <c r="D31" i="1"/>
  <c r="F31" i="1" s="1"/>
  <c r="H51" i="1"/>
  <c r="I51" i="1" s="1"/>
  <c r="D51" i="1"/>
  <c r="F51" i="1" s="1"/>
  <c r="H50" i="1"/>
  <c r="I50" i="1" s="1"/>
  <c r="D50" i="1"/>
  <c r="F50" i="1" s="1"/>
  <c r="H49" i="1"/>
  <c r="I49" i="1" s="1"/>
  <c r="D49" i="1"/>
  <c r="F49" i="1" s="1"/>
  <c r="H30" i="1"/>
  <c r="I30" i="1" s="1"/>
  <c r="D30" i="1"/>
  <c r="F30" i="1" s="1"/>
  <c r="H29" i="1"/>
  <c r="I29" i="1" s="1"/>
  <c r="D29" i="1"/>
  <c r="F29" i="1" s="1"/>
  <c r="H28" i="1"/>
  <c r="I28" i="1" s="1"/>
  <c r="D28" i="1"/>
  <c r="F28" i="1" s="1"/>
  <c r="H27" i="1"/>
  <c r="I27" i="1" s="1"/>
  <c r="D27" i="1"/>
  <c r="F27" i="1" s="1"/>
  <c r="H26" i="1"/>
  <c r="I26" i="1" s="1"/>
  <c r="D26" i="1"/>
  <c r="F26" i="1" s="1"/>
  <c r="H25" i="1"/>
  <c r="I25" i="1" s="1"/>
  <c r="D25" i="1"/>
  <c r="F25" i="1" s="1"/>
  <c r="H24" i="1"/>
  <c r="I24" i="1" s="1"/>
  <c r="D24" i="1"/>
  <c r="F24" i="1" s="1"/>
  <c r="H23" i="1"/>
  <c r="I23" i="1" s="1"/>
  <c r="D23" i="1"/>
  <c r="F23" i="1" s="1"/>
  <c r="H12" i="1"/>
  <c r="I12" i="1" s="1"/>
  <c r="D12" i="1"/>
  <c r="F12" i="1" s="1"/>
  <c r="H11" i="1"/>
  <c r="I11" i="1" s="1"/>
  <c r="D11" i="1"/>
  <c r="F11" i="1" s="1"/>
  <c r="H10" i="1"/>
  <c r="I10" i="1" s="1"/>
  <c r="D10" i="1"/>
  <c r="F10" i="1" s="1"/>
  <c r="H7" i="1"/>
  <c r="I7" i="1" s="1"/>
  <c r="D7" i="1"/>
  <c r="F7" i="1" s="1"/>
  <c r="Q36" i="1" l="1"/>
  <c r="Q20" i="1"/>
  <c r="Q46" i="1"/>
  <c r="Q19" i="1"/>
  <c r="Q42" i="1"/>
  <c r="Q17" i="1"/>
  <c r="Q14" i="1"/>
  <c r="Q22" i="1"/>
  <c r="Q21" i="1"/>
  <c r="Q8" i="1"/>
  <c r="Q9" i="1"/>
  <c r="Q15" i="1"/>
  <c r="Q35" i="1"/>
  <c r="Q45" i="1"/>
  <c r="Q13" i="1"/>
  <c r="Q28" i="1"/>
  <c r="Q50" i="1"/>
  <c r="Q18" i="1"/>
  <c r="Q11" i="1"/>
  <c r="Q51" i="1"/>
  <c r="Q16" i="1"/>
  <c r="Q23" i="1"/>
  <c r="Q47" i="1"/>
  <c r="Q31" i="1"/>
  <c r="Q44" i="1"/>
  <c r="Q48" i="1"/>
  <c r="Q33" i="1"/>
  <c r="Q38" i="1"/>
  <c r="Q41" i="1"/>
  <c r="Q30" i="1"/>
  <c r="Q39" i="1"/>
  <c r="Q40" i="1"/>
  <c r="Q37" i="1"/>
  <c r="Q32" i="1"/>
  <c r="Q26" i="1"/>
  <c r="Q34" i="1"/>
  <c r="Q24" i="1"/>
  <c r="Q29" i="1"/>
  <c r="Q10" i="1"/>
  <c r="Q25" i="1"/>
  <c r="Q12" i="1"/>
  <c r="Q7" i="1"/>
  <c r="Q49" i="1"/>
  <c r="Q27" i="1"/>
  <c r="C9" i="4"/>
  <c r="C13" i="4" l="1"/>
  <c r="C14" i="4" s="1"/>
  <c r="C15" i="4" s="1"/>
  <c r="C16" i="4" l="1"/>
  <c r="H23" i="6"/>
  <c r="I23" i="6" s="1"/>
  <c r="D23" i="6"/>
  <c r="F23" i="6" s="1"/>
  <c r="H22" i="6"/>
  <c r="I22" i="6" s="1"/>
  <c r="D22" i="6"/>
  <c r="F22" i="6" s="1"/>
  <c r="H21" i="6"/>
  <c r="I21" i="6" s="1"/>
  <c r="D21" i="6"/>
  <c r="F21" i="6" s="1"/>
  <c r="H20" i="6"/>
  <c r="I20" i="6" s="1"/>
  <c r="D20" i="6"/>
  <c r="F20" i="6" s="1"/>
  <c r="H19" i="6"/>
  <c r="I19" i="6" s="1"/>
  <c r="D19" i="6"/>
  <c r="F19" i="6" s="1"/>
  <c r="H18" i="6"/>
  <c r="I18" i="6" s="1"/>
  <c r="D18" i="6"/>
  <c r="F18" i="6" s="1"/>
  <c r="H17" i="6"/>
  <c r="I17" i="6" s="1"/>
  <c r="D17" i="6"/>
  <c r="F17" i="6" s="1"/>
  <c r="H16" i="6"/>
  <c r="I16" i="6" s="1"/>
  <c r="D16" i="6"/>
  <c r="F16" i="6" s="1"/>
  <c r="H15" i="6"/>
  <c r="I15" i="6" s="1"/>
  <c r="D15" i="6"/>
  <c r="F15" i="6" s="1"/>
  <c r="H14" i="6"/>
  <c r="I14" i="6" s="1"/>
  <c r="D14" i="6"/>
  <c r="F14" i="6" s="1"/>
  <c r="H13" i="6"/>
  <c r="I13" i="6" s="1"/>
  <c r="D13" i="6"/>
  <c r="F13" i="6" s="1"/>
  <c r="H12" i="6"/>
  <c r="I12" i="6" s="1"/>
  <c r="D12" i="6"/>
  <c r="F12" i="6" s="1"/>
  <c r="H11" i="6"/>
  <c r="I11" i="6" s="1"/>
  <c r="D11" i="6"/>
  <c r="F11" i="6" s="1"/>
  <c r="H10" i="6"/>
  <c r="I10" i="6" s="1"/>
  <c r="D10" i="6"/>
  <c r="F10" i="6" s="1"/>
  <c r="H9" i="6"/>
  <c r="I9" i="6" s="1"/>
  <c r="D9" i="6"/>
  <c r="F9" i="6" s="1"/>
  <c r="H8" i="6"/>
  <c r="I8" i="6" s="1"/>
  <c r="D8" i="6"/>
  <c r="F8" i="6" s="1"/>
  <c r="H7" i="6"/>
  <c r="I7" i="6" s="1"/>
  <c r="D7" i="6"/>
  <c r="F7" i="6" s="1"/>
  <c r="Q8" i="6" l="1"/>
  <c r="Q10" i="6"/>
  <c r="Q22" i="6"/>
  <c r="Q7" i="6"/>
  <c r="Q11" i="6"/>
  <c r="Q23" i="6"/>
  <c r="Q12" i="6"/>
  <c r="Q20" i="6"/>
  <c r="Q13" i="6"/>
  <c r="Q17" i="6"/>
  <c r="Q21" i="6"/>
  <c r="Q15" i="6"/>
  <c r="Q19" i="6"/>
  <c r="Q14" i="6"/>
  <c r="Q16" i="6"/>
  <c r="Q18" i="6"/>
  <c r="Q9" i="6"/>
  <c r="I3" i="6" l="1"/>
  <c r="L3" i="6" l="1"/>
  <c r="H52" i="1" l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D54" i="1"/>
  <c r="F54" i="1" s="1"/>
  <c r="D58" i="1"/>
  <c r="F58" i="1" s="1"/>
  <c r="D52" i="1"/>
  <c r="F52" i="1" s="1"/>
  <c r="Q52" i="1" s="1"/>
  <c r="D53" i="1"/>
  <c r="F53" i="1" s="1"/>
  <c r="Q53" i="1" s="1"/>
  <c r="D55" i="1"/>
  <c r="F55" i="1" s="1"/>
  <c r="D56" i="1"/>
  <c r="F56" i="1" s="1"/>
  <c r="Q56" i="1" s="1"/>
  <c r="D57" i="1"/>
  <c r="F57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Q60" i="1" l="1"/>
  <c r="Q64" i="1"/>
  <c r="Q58" i="1"/>
  <c r="Q57" i="1"/>
  <c r="Q65" i="1"/>
  <c r="Q61" i="1"/>
  <c r="Q55" i="1"/>
  <c r="Q63" i="1"/>
  <c r="Q59" i="1"/>
  <c r="Q54" i="1"/>
  <c r="Q66" i="1"/>
  <c r="Q62" i="1"/>
</calcChain>
</file>

<file path=xl/sharedStrings.xml><?xml version="1.0" encoding="utf-8"?>
<sst xmlns="http://schemas.openxmlformats.org/spreadsheetml/2006/main" count="179" uniqueCount="89">
  <si>
    <t>LOCATION:</t>
  </si>
  <si>
    <t>Name</t>
  </si>
  <si>
    <t>Rating</t>
  </si>
  <si>
    <t>Miles</t>
  </si>
  <si>
    <t>TOTAL</t>
  </si>
  <si>
    <t>Brevet</t>
  </si>
  <si>
    <t>National</t>
  </si>
  <si>
    <t>Rate</t>
  </si>
  <si>
    <t>4/5 + 6/7/8</t>
  </si>
  <si>
    <t>6/7/8</t>
  </si>
  <si>
    <t>4/5</t>
  </si>
  <si>
    <t>Mileage</t>
  </si>
  <si>
    <t>IRS rate</t>
  </si>
  <si>
    <t>Fees
Calc'd</t>
  </si>
  <si>
    <t>Milage
Calc'd</t>
  </si>
  <si>
    <t>START DATE:</t>
  </si>
  <si>
    <t>END DATE:</t>
  </si>
  <si>
    <t>Enter Value</t>
  </si>
  <si>
    <t>Select from
drop-down list</t>
  </si>
  <si>
    <t>Auto-populated</t>
  </si>
  <si>
    <t>Auto-
calculated</t>
  </si>
  <si>
    <t xml:space="preserve">Hrs
</t>
  </si>
  <si>
    <t>Bugs Bunny</t>
  </si>
  <si>
    <t>Daffy Duck</t>
  </si>
  <si>
    <t>Tweety</t>
  </si>
  <si>
    <t>Sylvester</t>
  </si>
  <si>
    <t>Tasmanian Devil</t>
  </si>
  <si>
    <t>Porky Pig</t>
  </si>
  <si>
    <t>Elmer Fudd</t>
  </si>
  <si>
    <t>Yosemite Sam</t>
  </si>
  <si>
    <t>Instruc-tions</t>
  </si>
  <si>
    <t>Nbr</t>
  </si>
  <si>
    <t>Report Time:</t>
  </si>
  <si>
    <t>End Time:</t>
  </si>
  <si>
    <r>
      <t xml:space="preserve">Tolls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</si>
  <si>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Misc.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</si>
  <si>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CJ/MR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</si>
  <si>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Meals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</si>
  <si>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Airfare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</si>
  <si>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Parking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</si>
  <si>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t>Format:</t>
  </si>
  <si>
    <t>TOTAL HOURS:</t>
  </si>
  <si>
    <t>Total Time:</t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</si>
  <si>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(TTL Time - Break Time)</t>
    </r>
  </si>
  <si>
    <r>
      <t>Auto-calculated</t>
    </r>
    <r>
      <rPr>
        <sz val="11"/>
        <rFont val="Calibri"/>
        <family val="2"/>
        <scheme val="minor"/>
      </rPr>
      <t xml:space="preserve"> (End Time - Report Time)</t>
    </r>
  </si>
  <si>
    <r>
      <t>Auto-calculated</t>
    </r>
    <r>
      <rPr>
        <sz val="11"/>
        <rFont val="Calibri"/>
        <family val="2"/>
        <scheme val="minor"/>
      </rPr>
      <t xml:space="preserve"> (rounded to the nearest half hour)</t>
    </r>
  </si>
  <si>
    <t>Rounded Total Time:</t>
  </si>
  <si>
    <t>MEET NAME:</t>
  </si>
  <si>
    <t>Marvin the Martian</t>
  </si>
  <si>
    <t>Enter the start and end times per USAG rules.</t>
  </si>
  <si>
    <t>Instructions:</t>
  </si>
  <si>
    <t>Foghorn Leghorn</t>
  </si>
  <si>
    <t>Pepé Le Pew</t>
  </si>
  <si>
    <t>Granny</t>
  </si>
  <si>
    <t>Michigan J. Frog</t>
  </si>
  <si>
    <t>Speedy González</t>
  </si>
  <si>
    <t>Henery Hawk</t>
  </si>
  <si>
    <t>Charlie Dog</t>
  </si>
  <si>
    <r>
      <t xml:space="preserve">Late Amt
(subtr </t>
    </r>
    <r>
      <rPr>
        <b/>
        <sz val="11"/>
        <color rgb="FFFF0000"/>
        <rFont val="Calibri"/>
        <family val="2"/>
        <scheme val="minor"/>
      </rPr>
      <t>#</t>
    </r>
    <r>
      <rPr>
        <sz val="11"/>
        <color rgb="FFFF0000"/>
        <rFont val="Calibri"/>
        <family val="2"/>
        <scheme val="minor"/>
      </rPr>
      <t xml:space="preserve"> -</t>
    </r>
    <r>
      <rPr>
        <b/>
        <sz val="11"/>
        <color rgb="FF002060"/>
        <rFont val="Calibri"/>
        <family val="2"/>
        <scheme val="minor"/>
      </rPr>
      <t>)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</si>
  <si>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Decimal Hours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</si>
  <si>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Miles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</si>
  <si>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Dollars</t>
    </r>
  </si>
  <si>
    <t>123 Main St.</t>
  </si>
  <si>
    <t>Anytown, USA</t>
  </si>
  <si>
    <t>Track 1</t>
  </si>
  <si>
    <t>Track 2</t>
  </si>
  <si>
    <t>Track 3</t>
  </si>
  <si>
    <t>Track 4</t>
  </si>
  <si>
    <t>TOTAL HOURS TRACK 1:</t>
  </si>
  <si>
    <t>TOTAL HOURS TRACK 2:</t>
  </si>
  <si>
    <t>TOTAL HOURS TRACK 3:</t>
  </si>
  <si>
    <t>TOTAL HOURS TRACK 4:</t>
  </si>
  <si>
    <t>Wile E. Coyote</t>
  </si>
  <si>
    <t>Acme Adventures Gymnastics Meet</t>
  </si>
  <si>
    <r>
      <rPr>
        <b/>
        <sz val="11"/>
        <rFont val="Calibri"/>
        <family val="2"/>
        <scheme val="minor"/>
      </rPr>
      <t>12-hr clock:</t>
    </r>
    <r>
      <rPr>
        <sz val="11"/>
        <rFont val="Calibri"/>
        <family val="2"/>
        <scheme val="minor"/>
      </rPr>
      <t xml:space="preserve"> e.g., 7:50 AM or 8:30 PM | </t>
    </r>
    <r>
      <rPr>
        <b/>
        <sz val="11"/>
        <rFont val="Calibri"/>
        <family val="2"/>
        <scheme val="minor"/>
      </rPr>
      <t>24-hr clock:</t>
    </r>
    <r>
      <rPr>
        <sz val="11"/>
        <rFont val="Calibri"/>
        <family val="2"/>
        <scheme val="minor"/>
      </rPr>
      <t xml:space="preserve"> 20:30</t>
    </r>
  </si>
  <si>
    <t>Total Paid Time: Calc'd (Track 1+2+3+4)</t>
  </si>
  <si>
    <r>
      <rPr>
        <b/>
        <sz val="11"/>
        <rFont val="Calibri"/>
        <family val="2"/>
        <scheme val="minor"/>
      </rPr>
      <t>Whole number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&lt;or&gt; 0</t>
    </r>
    <r>
      <rPr>
        <sz val="11"/>
        <rFont val="Calibri"/>
        <family val="2"/>
        <scheme val="minor"/>
      </rPr>
      <t xml:space="preserve"> if one </t>
    </r>
    <r>
      <rPr>
        <b/>
        <sz val="11"/>
        <color rgb="FFFF0000"/>
        <rFont val="Calibri"/>
        <family val="2"/>
        <scheme val="minor"/>
      </rPr>
      <t>meal</t>
    </r>
    <r>
      <rPr>
        <sz val="11"/>
        <rFont val="Calibri"/>
        <family val="2"/>
        <scheme val="minor"/>
      </rPr>
      <t xml:space="preserve"> break &lt; 30 minutes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</si>
  <si>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(# of Breaks * :30) </t>
    </r>
    <r>
      <rPr>
        <b/>
        <sz val="11"/>
        <rFont val="Calibri"/>
        <family val="2"/>
        <scheme val="minor"/>
      </rPr>
      <t>Max = 1:00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</si>
  <si>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(Sum of All Tracks)</t>
    </r>
  </si>
  <si>
    <t>Enter the number of breaks taken. If 1 meal break was less than 30 minutes, enter 0.</t>
  </si>
  <si>
    <t>The totals will be populated at the top of the main page. Use these to enter each judge's total hours in the master worksheet.</t>
  </si>
  <si>
    <t>BBC</t>
  </si>
  <si>
    <t>Number of Sessions:</t>
  </si>
  <si>
    <t>Actual Break Time:</t>
  </si>
  <si>
    <t>Break Time Hours (calculated):</t>
  </si>
  <si>
    <t>Total Hours per day (calculated):</t>
  </si>
  <si>
    <t>Number of minutes: e.g., 45, 75, 130</t>
  </si>
  <si>
    <t>Final Paid Time per day (calculated):</t>
  </si>
  <si>
    <t>Total Hours per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</si>
</sst>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yyyy\-mm\-dd"/>
    <numFmt numFmtId="166" formatCode="_(* #,##0.0_);_(* \(#,##0.0\);_(* &quot;-&quot;?_);_(@_)"/>
    <numFmt numFmtId="167" formatCode="0.0"/>
    <numFmt numFmtId="168" formatCode="[$-409]h:mm\ AM/PM;@"/>
    <numFmt numFmtId="169" formatCode="[h]:mm"/>
    <numFmt numFmtId="170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C9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1" fillId="2" borderId="0" xfId="0" applyFont="1" applyFill="1"/>
    <xf numFmtId="0" fontId="0" fillId="0" borderId="0" xfId="0" applyAlignment="1">
      <alignment vertical="top"/>
    </xf>
    <xf numFmtId="0" fontId="2" fillId="3" borderId="0" xfId="0" applyFont="1" applyFill="1" applyAlignment="1">
      <alignment vertical="top"/>
    </xf>
    <xf numFmtId="8" fontId="0" fillId="0" borderId="0" xfId="0" applyNumberFormat="1" applyAlignment="1">
      <alignment horizontal="right" vertical="top"/>
    </xf>
    <xf numFmtId="8" fontId="0" fillId="0" borderId="0" xfId="0" quotePrefix="1" applyNumberFormat="1" applyAlignment="1">
      <alignment horizontal="right" vertical="top"/>
    </xf>
    <xf numFmtId="0" fontId="2" fillId="3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4" fillId="0" borderId="0" xfId="0" applyFont="1" applyAlignment="1">
      <alignment vertical="top"/>
    </xf>
    <xf numFmtId="16" fontId="0" fillId="0" borderId="0" xfId="0" quotePrefix="1" applyNumberFormat="1" applyAlignment="1">
      <alignment horizontal="center" vertical="top"/>
    </xf>
    <xf numFmtId="44" fontId="0" fillId="5" borderId="0" xfId="0" applyNumberFormat="1" applyFill="1" applyAlignment="1">
      <alignment vertical="top"/>
    </xf>
    <xf numFmtId="44" fontId="3" fillId="5" borderId="0" xfId="0" applyNumberFormat="1" applyFont="1" applyFill="1" applyAlignment="1">
      <alignment vertical="top"/>
    </xf>
    <xf numFmtId="0" fontId="5" fillId="6" borderId="0" xfId="0" applyFont="1" applyFill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0" fillId="0" borderId="5" xfId="0" applyBorder="1" applyAlignment="1" applyProtection="1">
      <alignment vertical="top"/>
      <protection locked="0"/>
    </xf>
    <xf numFmtId="0" fontId="0" fillId="7" borderId="5" xfId="0" applyFill="1" applyBorder="1" applyAlignment="1" applyProtection="1">
      <alignment vertical="top"/>
      <protection locked="0"/>
    </xf>
    <xf numFmtId="0" fontId="0" fillId="4" borderId="5" xfId="0" applyFill="1" applyBorder="1" applyAlignment="1" applyProtection="1">
      <alignment horizontal="left" vertical="top"/>
      <protection locked="0"/>
    </xf>
    <xf numFmtId="166" fontId="0" fillId="0" borderId="5" xfId="0" applyNumberFormat="1" applyBorder="1" applyAlignment="1" applyProtection="1">
      <alignment horizontal="right" vertical="top"/>
      <protection locked="0"/>
    </xf>
    <xf numFmtId="166" fontId="0" fillId="7" borderId="5" xfId="0" applyNumberFormat="1" applyFill="1" applyBorder="1" applyAlignment="1" applyProtection="1">
      <alignment horizontal="right" vertical="top"/>
      <protection locked="0"/>
    </xf>
    <xf numFmtId="167" fontId="0" fillId="0" borderId="5" xfId="0" applyNumberFormat="1" applyBorder="1" applyAlignment="1" applyProtection="1">
      <alignment horizontal="right" vertical="top"/>
      <protection locked="0"/>
    </xf>
    <xf numFmtId="167" fontId="0" fillId="7" borderId="5" xfId="0" applyNumberFormat="1" applyFill="1" applyBorder="1" applyAlignment="1" applyProtection="1">
      <alignment horizontal="right" vertical="top"/>
      <protection locked="0"/>
    </xf>
    <xf numFmtId="165" fontId="0" fillId="0" borderId="5" xfId="0" applyNumberFormat="1" applyBorder="1" applyAlignment="1" applyProtection="1">
      <alignment vertical="top"/>
      <protection locked="0"/>
    </xf>
    <xf numFmtId="0" fontId="11" fillId="6" borderId="4" xfId="0" applyFont="1" applyFill="1" applyBorder="1" applyAlignment="1">
      <alignment vertical="top" wrapText="1"/>
    </xf>
    <xf numFmtId="168" fontId="0" fillId="0" borderId="5" xfId="0" applyNumberFormat="1" applyBorder="1" applyAlignment="1" applyProtection="1">
      <alignment horizontal="right" vertical="top"/>
      <protection locked="0"/>
    </xf>
    <xf numFmtId="1" fontId="0" fillId="0" borderId="5" xfId="0" applyNumberFormat="1" applyBorder="1" applyAlignment="1" applyProtection="1">
      <alignment horizontal="right" vertical="top"/>
      <protection locked="0"/>
    </xf>
    <xf numFmtId="2" fontId="6" fillId="0" borderId="5" xfId="0" applyNumberFormat="1" applyFont="1" applyBorder="1" applyAlignment="1" applyProtection="1">
      <alignment horizontal="right" vertical="top"/>
      <protection locked="0"/>
    </xf>
    <xf numFmtId="2" fontId="6" fillId="7" borderId="5" xfId="0" applyNumberFormat="1" applyFont="1" applyFill="1" applyBorder="1" applyAlignment="1" applyProtection="1">
      <alignment horizontal="right" vertical="top"/>
      <protection locked="0"/>
    </xf>
    <xf numFmtId="0" fontId="2" fillId="3" borderId="8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165" fontId="0" fillId="0" borderId="5" xfId="0" applyNumberFormat="1" applyBorder="1" applyAlignment="1">
      <alignment vertical="top"/>
    </xf>
    <xf numFmtId="0" fontId="0" fillId="0" borderId="5" xfId="0" applyBorder="1" applyAlignment="1">
      <alignment vertical="top"/>
    </xf>
    <xf numFmtId="0" fontId="0" fillId="4" borderId="5" xfId="0" applyFill="1" applyBorder="1" applyAlignment="1">
      <alignment horizontal="left" vertical="top"/>
    </xf>
    <xf numFmtId="167" fontId="0" fillId="0" borderId="5" xfId="0" applyNumberFormat="1" applyBorder="1" applyAlignment="1">
      <alignment horizontal="right" vertical="top"/>
    </xf>
    <xf numFmtId="44" fontId="0" fillId="0" borderId="5" xfId="0" applyNumberFormat="1" applyBorder="1" applyAlignment="1">
      <alignment horizontal="right" vertical="top"/>
    </xf>
    <xf numFmtId="167" fontId="6" fillId="0" borderId="5" xfId="0" applyNumberFormat="1" applyFont="1" applyBorder="1" applyAlignment="1">
      <alignment horizontal="right" vertical="top"/>
    </xf>
    <xf numFmtId="0" fontId="0" fillId="7" borderId="5" xfId="0" applyFill="1" applyBorder="1" applyAlignment="1">
      <alignment vertical="top"/>
    </xf>
    <xf numFmtId="167" fontId="0" fillId="7" borderId="5" xfId="0" applyNumberFormat="1" applyFill="1" applyBorder="1" applyAlignment="1">
      <alignment horizontal="right" vertical="top"/>
    </xf>
    <xf numFmtId="44" fontId="0" fillId="7" borderId="5" xfId="0" applyNumberFormat="1" applyFill="1" applyBorder="1" applyAlignment="1">
      <alignment horizontal="right" vertical="top"/>
    </xf>
    <xf numFmtId="167" fontId="6" fillId="7" borderId="5" xfId="0" applyNumberFormat="1" applyFont="1" applyFill="1" applyBorder="1" applyAlignment="1">
      <alignment horizontal="right" vertical="top"/>
    </xf>
    <xf numFmtId="0" fontId="1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3" fillId="3" borderId="5" xfId="0" applyFont="1" applyFill="1" applyBorder="1" applyAlignment="1">
      <alignment vertical="top"/>
    </xf>
    <xf numFmtId="0" fontId="8" fillId="6" borderId="6" xfId="0" applyFont="1" applyFill="1" applyBorder="1" applyAlignment="1">
      <alignment vertical="top"/>
    </xf>
    <xf numFmtId="0" fontId="9" fillId="6" borderId="5" xfId="0" applyFont="1" applyFill="1" applyBorder="1" applyAlignment="1">
      <alignment vertical="top"/>
    </xf>
    <xf numFmtId="169" fontId="0" fillId="5" borderId="5" xfId="0" applyNumberFormat="1" applyFill="1" applyBorder="1" applyAlignment="1">
      <alignment horizontal="right" vertical="top"/>
    </xf>
    <xf numFmtId="0" fontId="11" fillId="6" borderId="5" xfId="0" applyFont="1" applyFill="1" applyBorder="1" applyAlignment="1">
      <alignment vertical="top"/>
    </xf>
    <xf numFmtId="49" fontId="9" fillId="6" borderId="5" xfId="0" applyNumberFormat="1" applyFont="1" applyFill="1" applyBorder="1" applyAlignment="1">
      <alignment vertical="top"/>
    </xf>
    <xf numFmtId="0" fontId="10" fillId="6" borderId="3" xfId="0" applyFont="1" applyFill="1" applyBorder="1" applyAlignment="1">
      <alignment vertical="top"/>
    </xf>
    <xf numFmtId="0" fontId="10" fillId="6" borderId="5" xfId="0" applyFont="1" applyFill="1" applyBorder="1" applyAlignment="1">
      <alignment vertical="top"/>
    </xf>
    <xf numFmtId="167" fontId="0" fillId="5" borderId="5" xfId="0" applyNumberFormat="1" applyFill="1" applyBorder="1" applyAlignment="1">
      <alignment horizontal="right"/>
    </xf>
    <xf numFmtId="167" fontId="0" fillId="8" borderId="5" xfId="0" applyNumberFormat="1" applyFill="1" applyBorder="1" applyAlignment="1">
      <alignment horizontal="right" vertical="top"/>
    </xf>
    <xf numFmtId="167" fontId="0" fillId="8" borderId="7" xfId="0" applyNumberFormat="1" applyFill="1" applyBorder="1" applyAlignment="1">
      <alignment vertical="top"/>
    </xf>
    <xf numFmtId="167" fontId="0" fillId="0" borderId="0" xfId="0" applyNumberFormat="1" applyAlignment="1">
      <alignment vertical="top"/>
    </xf>
    <xf numFmtId="167" fontId="0" fillId="8" borderId="0" xfId="0" applyNumberFormat="1" applyFill="1" applyAlignment="1">
      <alignment vertical="top"/>
    </xf>
    <xf numFmtId="0" fontId="15" fillId="0" borderId="0" xfId="0" applyFont="1"/>
    <xf numFmtId="44" fontId="0" fillId="0" borderId="5" xfId="0" applyNumberFormat="1" applyBorder="1" applyAlignment="1" applyProtection="1">
      <alignment horizontal="right" vertical="top"/>
      <protection locked="0"/>
    </xf>
    <xf numFmtId="44" fontId="0" fillId="7" borderId="5" xfId="0" applyNumberFormat="1" applyFill="1" applyBorder="1" applyAlignment="1" applyProtection="1">
      <alignment horizontal="right" vertical="top"/>
      <protection locked="0"/>
    </xf>
    <xf numFmtId="49" fontId="10" fillId="6" borderId="5" xfId="0" applyNumberFormat="1" applyFont="1" applyFill="1" applyBorder="1" applyAlignment="1">
      <alignment vertical="top"/>
    </xf>
    <xf numFmtId="169" fontId="0" fillId="5" borderId="6" xfId="0" applyNumberFormat="1" applyFill="1" applyBorder="1" applyAlignment="1">
      <alignment horizontal="right" vertical="top"/>
    </xf>
    <xf numFmtId="170" fontId="0" fillId="0" borderId="0" xfId="0" applyNumberFormat="1" applyAlignment="1">
      <alignment horizontal="right" vertical="top"/>
    </xf>
    <xf numFmtId="170" fontId="2" fillId="3" borderId="0" xfId="0" applyNumberFormat="1" applyFont="1" applyFill="1" applyAlignment="1">
      <alignment vertical="top" wrapText="1"/>
    </xf>
    <xf numFmtId="170" fontId="2" fillId="3" borderId="0" xfId="0" applyNumberFormat="1" applyFont="1" applyFill="1" applyAlignment="1">
      <alignment vertical="top"/>
    </xf>
    <xf numFmtId="170" fontId="0" fillId="5" borderId="0" xfId="0" applyNumberFormat="1" applyFill="1" applyAlignment="1">
      <alignment vertical="top"/>
    </xf>
    <xf numFmtId="170" fontId="0" fillId="0" borderId="0" xfId="0" quotePrefix="1" applyNumberFormat="1" applyAlignment="1">
      <alignment horizontal="center" vertical="top"/>
    </xf>
    <xf numFmtId="170" fontId="0" fillId="0" borderId="0" xfId="0" applyNumberFormat="1" applyAlignment="1">
      <alignment vertical="top"/>
    </xf>
    <xf numFmtId="0" fontId="2" fillId="3" borderId="9" xfId="0" applyFont="1" applyFill="1" applyBorder="1" applyAlignment="1">
      <alignment vertical="top" wrapText="1"/>
    </xf>
    <xf numFmtId="167" fontId="0" fillId="8" borderId="6" xfId="0" applyNumberFormat="1" applyFill="1" applyBorder="1" applyAlignment="1">
      <alignment horizontal="right" vertical="top"/>
    </xf>
    <xf numFmtId="0" fontId="0" fillId="0" borderId="5" xfId="0" applyBorder="1" applyAlignment="1" applyProtection="1">
      <alignment horizontal="left" vertical="top"/>
      <protection locked="0"/>
    </xf>
    <xf numFmtId="0" fontId="2" fillId="3" borderId="0" xfId="0" applyFont="1" applyFill="1" applyAlignment="1">
      <alignment horizontal="left" vertical="top"/>
    </xf>
    <xf numFmtId="0" fontId="2" fillId="6" borderId="0" xfId="0" applyFont="1" applyFill="1" applyAlignment="1">
      <alignment horizontal="left" vertical="top"/>
    </xf>
    <xf numFmtId="0" fontId="0" fillId="0" borderId="5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68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Forms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Q69"/>
  <sheetViews>
    <sheetView tabSelected="1" zoomScaleNormal="100" zoomScaleSheetLayoutView="100" workbookViewId="0">
      <selection activeCell="B7" sqref="B7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7" width="10.5703125" style="5" customWidth="1"/>
    <col min="8" max="8" width="10.5703125" style="69" customWidth="1"/>
    <col min="9" max="17" width="10.5703125" style="5" customWidth="1"/>
    <col min="18" max="16384" width="9.140625" style="5"/>
  </cols>
  <sheetData>
    <row r="1" spans="1:17" x14ac:dyDescent="0.25">
      <c r="B1" s="6" t="s">
        <v>47</v>
      </c>
      <c r="C1" s="72"/>
      <c r="D1" s="72"/>
      <c r="E1" s="72"/>
      <c r="F1" s="72"/>
      <c r="G1" s="73" t="s">
        <v>15</v>
      </c>
      <c r="H1" s="73"/>
      <c r="I1" s="25"/>
      <c r="J1" s="73" t="s">
        <v>16</v>
      </c>
      <c r="K1" s="73"/>
      <c r="L1" s="25"/>
    </row>
    <row r="2" spans="1:17" x14ac:dyDescent="0.25">
      <c r="B2" s="6" t="s">
        <v>0</v>
      </c>
      <c r="C2" s="72"/>
      <c r="D2" s="72"/>
      <c r="E2" s="72"/>
      <c r="F2" s="72"/>
      <c r="G2" s="73" t="s">
        <v>68</v>
      </c>
      <c r="H2" s="73"/>
      <c r="I2" s="58">
        <f>'Daily Hour Calculator'!C11</f>
        <v>0</v>
      </c>
      <c r="J2" s="73" t="s">
        <v>69</v>
      </c>
      <c r="K2" s="73"/>
      <c r="L2" s="58">
        <f>'Daily Hour Calculator'!D11</f>
        <v>0</v>
      </c>
    </row>
    <row r="3" spans="1:17" x14ac:dyDescent="0.25">
      <c r="B3" s="6"/>
      <c r="C3" s="72"/>
      <c r="D3" s="72"/>
      <c r="E3" s="72"/>
      <c r="F3" s="72"/>
      <c r="G3" s="73" t="s">
        <v>70</v>
      </c>
      <c r="H3" s="73"/>
      <c r="I3" s="58">
        <f>'Daily Hour Calculator'!E11</f>
        <v>0</v>
      </c>
      <c r="J3" s="73" t="s">
        <v>71</v>
      </c>
      <c r="K3" s="73"/>
      <c r="L3" s="58">
        <f>'Daily Hour Calculator'!F11</f>
        <v>0</v>
      </c>
      <c r="M3" s="74" t="s">
        <v>41</v>
      </c>
      <c r="N3" s="74"/>
      <c r="O3" s="58">
        <f>'Daily Hour Calculator'!C12</f>
        <v>0</v>
      </c>
    </row>
    <row r="4" spans="1:17" ht="6" customHeight="1" x14ac:dyDescent="0.25">
      <c r="C4" s="7"/>
      <c r="D4" s="7"/>
      <c r="E4" s="7"/>
      <c r="F4" s="7"/>
      <c r="G4" s="8"/>
      <c r="H4" s="64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65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18"/>
      <c r="C7" s="20"/>
      <c r="D7" s="13" t="str">
        <f>IFERROR(VLOOKUP(C7,Rates!$B$3:$C$9,2,FALSE),"")</f>
        <v/>
      </c>
      <c r="E7" s="21"/>
      <c r="F7" s="13" t="str">
        <f t="shared" ref="F7:F12" si="0">IFERROR(D7*E7,"")</f>
        <v/>
      </c>
      <c r="G7" s="23"/>
      <c r="H7" s="67">
        <f>Rates!$E$3</f>
        <v>0.625</v>
      </c>
      <c r="I7" s="13">
        <f t="shared" ref="I7:I12" si="1">IFERROR(G7*H7,"")</f>
        <v>0</v>
      </c>
      <c r="J7" s="60"/>
      <c r="K7" s="60"/>
      <c r="L7" s="60"/>
      <c r="M7" s="60"/>
      <c r="N7" s="60"/>
      <c r="O7" s="60"/>
      <c r="P7" s="29"/>
      <c r="Q7" s="14" t="str">
        <f t="shared" ref="Q7:Q34" si="2">IFERROR(SUM(I7:O7)+(F7-(P7*D7)),"")</f>
        <v/>
      </c>
    </row>
    <row r="8" spans="1:17" x14ac:dyDescent="0.25">
      <c r="A8" s="11">
        <v>2</v>
      </c>
      <c r="B8" s="19"/>
      <c r="C8" s="20"/>
      <c r="D8" s="13" t="str">
        <f>IFERROR(VLOOKUP(C8,Rates!$B$3:$C$9,2,FALSE),"")</f>
        <v/>
      </c>
      <c r="E8" s="22"/>
      <c r="F8" s="13" t="str">
        <f t="shared" si="0"/>
        <v/>
      </c>
      <c r="G8" s="24"/>
      <c r="H8" s="67">
        <f>Rates!$E$3</f>
        <v>0.625</v>
      </c>
      <c r="I8" s="13">
        <f t="shared" si="1"/>
        <v>0</v>
      </c>
      <c r="J8" s="61"/>
      <c r="K8" s="61"/>
      <c r="L8" s="61"/>
      <c r="M8" s="61"/>
      <c r="N8" s="61"/>
      <c r="O8" s="61"/>
      <c r="P8" s="30"/>
      <c r="Q8" s="14" t="str">
        <f t="shared" si="2"/>
        <v/>
      </c>
    </row>
    <row r="9" spans="1:17" x14ac:dyDescent="0.25">
      <c r="A9" s="11">
        <v>3</v>
      </c>
      <c r="B9" s="18"/>
      <c r="C9" s="20"/>
      <c r="D9" s="13" t="str">
        <f>IFERROR(VLOOKUP(C9,Rates!$B$3:$C$9,2,FALSE),"")</f>
        <v/>
      </c>
      <c r="E9" s="21"/>
      <c r="F9" s="13" t="str">
        <f t="shared" si="0"/>
        <v/>
      </c>
      <c r="G9" s="23"/>
      <c r="H9" s="67">
        <f>Rates!$E$3</f>
        <v>0.625</v>
      </c>
      <c r="I9" s="13">
        <f t="shared" si="1"/>
        <v>0</v>
      </c>
      <c r="J9" s="60"/>
      <c r="K9" s="60"/>
      <c r="L9" s="60"/>
      <c r="M9" s="60"/>
      <c r="N9" s="60"/>
      <c r="O9" s="60"/>
      <c r="P9" s="29"/>
      <c r="Q9" s="14" t="str">
        <f t="shared" si="2"/>
        <v/>
      </c>
    </row>
    <row r="10" spans="1:17" x14ac:dyDescent="0.25">
      <c r="A10" s="11">
        <v>4</v>
      </c>
      <c r="B10" s="19"/>
      <c r="C10" s="20"/>
      <c r="D10" s="13" t="str">
        <f>IFERROR(VLOOKUP(C10,Rates!$B$3:$C$9,2,FALSE),"")</f>
        <v/>
      </c>
      <c r="E10" s="22"/>
      <c r="F10" s="13" t="str">
        <f t="shared" si="0"/>
        <v/>
      </c>
      <c r="G10" s="24"/>
      <c r="H10" s="67">
        <f>Rates!$E$3</f>
        <v>0.625</v>
      </c>
      <c r="I10" s="13">
        <f t="shared" si="1"/>
        <v>0</v>
      </c>
      <c r="J10" s="61"/>
      <c r="K10" s="61"/>
      <c r="L10" s="61"/>
      <c r="M10" s="61"/>
      <c r="N10" s="61"/>
      <c r="O10" s="61"/>
      <c r="P10" s="30"/>
      <c r="Q10" s="14" t="str">
        <f t="shared" si="2"/>
        <v/>
      </c>
    </row>
    <row r="11" spans="1:17" x14ac:dyDescent="0.25">
      <c r="A11" s="11">
        <v>5</v>
      </c>
      <c r="B11" s="18"/>
      <c r="C11" s="20"/>
      <c r="D11" s="13" t="str">
        <f>IFERROR(VLOOKUP(C11,Rates!$B$3:$C$9,2,FALSE),"")</f>
        <v/>
      </c>
      <c r="E11" s="21"/>
      <c r="F11" s="13" t="str">
        <f t="shared" si="0"/>
        <v/>
      </c>
      <c r="G11" s="23"/>
      <c r="H11" s="67">
        <f>Rates!$E$3</f>
        <v>0.625</v>
      </c>
      <c r="I11" s="13">
        <f t="shared" si="1"/>
        <v>0</v>
      </c>
      <c r="J11" s="60"/>
      <c r="K11" s="60"/>
      <c r="L11" s="60"/>
      <c r="M11" s="60"/>
      <c r="N11" s="60"/>
      <c r="O11" s="60"/>
      <c r="P11" s="29"/>
      <c r="Q11" s="14" t="str">
        <f t="shared" si="2"/>
        <v/>
      </c>
    </row>
    <row r="12" spans="1:17" x14ac:dyDescent="0.25">
      <c r="A12" s="11">
        <v>6</v>
      </c>
      <c r="B12" s="19"/>
      <c r="C12" s="20"/>
      <c r="D12" s="13" t="str">
        <f>IFERROR(VLOOKUP(C12,Rates!$B$3:$C$9,2,FALSE),"")</f>
        <v/>
      </c>
      <c r="E12" s="22"/>
      <c r="F12" s="13" t="str">
        <f t="shared" si="0"/>
        <v/>
      </c>
      <c r="G12" s="24"/>
      <c r="H12" s="67">
        <f>Rates!$E$3</f>
        <v>0.625</v>
      </c>
      <c r="I12" s="13">
        <f t="shared" si="1"/>
        <v>0</v>
      </c>
      <c r="J12" s="61"/>
      <c r="K12" s="61"/>
      <c r="L12" s="61"/>
      <c r="M12" s="61"/>
      <c r="N12" s="61"/>
      <c r="O12" s="61"/>
      <c r="P12" s="30"/>
      <c r="Q12" s="14" t="str">
        <f t="shared" si="2"/>
        <v/>
      </c>
    </row>
    <row r="13" spans="1:17" x14ac:dyDescent="0.25">
      <c r="A13" s="11">
        <v>7</v>
      </c>
      <c r="B13" s="18"/>
      <c r="C13" s="20"/>
      <c r="D13" s="13" t="str">
        <f>IFERROR(VLOOKUP(C13,Rates!$B$3:$C$9,2,FALSE),"")</f>
        <v/>
      </c>
      <c r="E13" s="21"/>
      <c r="F13" s="13" t="str">
        <f t="shared" ref="F13:F22" si="3">IFERROR(D13*E13,"")</f>
        <v/>
      </c>
      <c r="G13" s="23"/>
      <c r="H13" s="67">
        <f>Rates!$E$3</f>
        <v>0.625</v>
      </c>
      <c r="I13" s="13">
        <f t="shared" ref="I13:I22" si="4">IFERROR(G13*H13,"")</f>
        <v>0</v>
      </c>
      <c r="J13" s="60"/>
      <c r="K13" s="60"/>
      <c r="L13" s="60"/>
      <c r="M13" s="60"/>
      <c r="N13" s="60"/>
      <c r="O13" s="60"/>
      <c r="P13" s="29"/>
      <c r="Q13" s="14" t="str">
        <f t="shared" si="2"/>
        <v/>
      </c>
    </row>
    <row r="14" spans="1:17" x14ac:dyDescent="0.25">
      <c r="A14" s="11">
        <v>8</v>
      </c>
      <c r="B14" s="19"/>
      <c r="C14" s="20"/>
      <c r="D14" s="13" t="str">
        <f>IFERROR(VLOOKUP(C14,Rates!$B$3:$C$9,2,FALSE),"")</f>
        <v/>
      </c>
      <c r="E14" s="22"/>
      <c r="F14" s="13" t="str">
        <f t="shared" si="3"/>
        <v/>
      </c>
      <c r="G14" s="24"/>
      <c r="H14" s="67">
        <f>Rates!$E$3</f>
        <v>0.625</v>
      </c>
      <c r="I14" s="13">
        <f t="shared" si="4"/>
        <v>0</v>
      </c>
      <c r="J14" s="61"/>
      <c r="K14" s="61"/>
      <c r="L14" s="61"/>
      <c r="M14" s="61"/>
      <c r="N14" s="61"/>
      <c r="O14" s="61"/>
      <c r="P14" s="30"/>
      <c r="Q14" s="14" t="str">
        <f t="shared" si="2"/>
        <v/>
      </c>
    </row>
    <row r="15" spans="1:17" x14ac:dyDescent="0.25">
      <c r="A15" s="11">
        <v>9</v>
      </c>
      <c r="B15" s="18"/>
      <c r="C15" s="20"/>
      <c r="D15" s="13" t="str">
        <f>IFERROR(VLOOKUP(C15,Rates!$B$3:$C$9,2,FALSE),"")</f>
        <v/>
      </c>
      <c r="E15" s="21"/>
      <c r="F15" s="13" t="str">
        <f t="shared" si="3"/>
        <v/>
      </c>
      <c r="G15" s="23"/>
      <c r="H15" s="67">
        <f>Rates!$E$3</f>
        <v>0.625</v>
      </c>
      <c r="I15" s="13">
        <f t="shared" si="4"/>
        <v>0</v>
      </c>
      <c r="J15" s="60"/>
      <c r="K15" s="60"/>
      <c r="L15" s="60"/>
      <c r="M15" s="60"/>
      <c r="N15" s="60"/>
      <c r="O15" s="60"/>
      <c r="P15" s="29"/>
      <c r="Q15" s="14" t="str">
        <f t="shared" si="2"/>
        <v/>
      </c>
    </row>
    <row r="16" spans="1:17" x14ac:dyDescent="0.25">
      <c r="A16" s="11">
        <v>10</v>
      </c>
      <c r="B16" s="19"/>
      <c r="C16" s="20"/>
      <c r="D16" s="13" t="str">
        <f>IFERROR(VLOOKUP(C16,Rates!$B$3:$C$9,2,FALSE),"")</f>
        <v/>
      </c>
      <c r="E16" s="22"/>
      <c r="F16" s="13" t="str">
        <f t="shared" si="3"/>
        <v/>
      </c>
      <c r="G16" s="24"/>
      <c r="H16" s="67">
        <f>Rates!$E$3</f>
        <v>0.625</v>
      </c>
      <c r="I16" s="13">
        <f t="shared" si="4"/>
        <v>0</v>
      </c>
      <c r="J16" s="61"/>
      <c r="K16" s="61"/>
      <c r="L16" s="61"/>
      <c r="M16" s="61"/>
      <c r="N16" s="61"/>
      <c r="O16" s="61"/>
      <c r="P16" s="30"/>
      <c r="Q16" s="14" t="str">
        <f t="shared" si="2"/>
        <v/>
      </c>
    </row>
    <row r="17" spans="1:17" x14ac:dyDescent="0.25">
      <c r="A17" s="11">
        <v>11</v>
      </c>
      <c r="B17" s="18"/>
      <c r="C17" s="20"/>
      <c r="D17" s="13" t="str">
        <f>IFERROR(VLOOKUP(C17,Rates!$B$3:$C$9,2,FALSE),"")</f>
        <v/>
      </c>
      <c r="E17" s="21"/>
      <c r="F17" s="13" t="str">
        <f t="shared" si="3"/>
        <v/>
      </c>
      <c r="G17" s="23"/>
      <c r="H17" s="67">
        <f>Rates!$E$3</f>
        <v>0.625</v>
      </c>
      <c r="I17" s="13">
        <f t="shared" si="4"/>
        <v>0</v>
      </c>
      <c r="J17" s="60"/>
      <c r="K17" s="60"/>
      <c r="L17" s="60"/>
      <c r="M17" s="60"/>
      <c r="N17" s="60"/>
      <c r="O17" s="60"/>
      <c r="P17" s="29"/>
      <c r="Q17" s="14" t="str">
        <f t="shared" si="2"/>
        <v/>
      </c>
    </row>
    <row r="18" spans="1:17" x14ac:dyDescent="0.25">
      <c r="A18" s="11">
        <v>12</v>
      </c>
      <c r="B18" s="19"/>
      <c r="C18" s="20"/>
      <c r="D18" s="13" t="str">
        <f>IFERROR(VLOOKUP(C18,Rates!$B$3:$C$9,2,FALSE),"")</f>
        <v/>
      </c>
      <c r="E18" s="22"/>
      <c r="F18" s="13" t="str">
        <f t="shared" si="3"/>
        <v/>
      </c>
      <c r="G18" s="24"/>
      <c r="H18" s="67">
        <f>Rates!$E$3</f>
        <v>0.625</v>
      </c>
      <c r="I18" s="13">
        <f t="shared" si="4"/>
        <v>0</v>
      </c>
      <c r="J18" s="61"/>
      <c r="K18" s="61"/>
      <c r="L18" s="61"/>
      <c r="M18" s="61"/>
      <c r="N18" s="61"/>
      <c r="O18" s="61"/>
      <c r="P18" s="30"/>
      <c r="Q18" s="14" t="str">
        <f t="shared" si="2"/>
        <v/>
      </c>
    </row>
    <row r="19" spans="1:17" x14ac:dyDescent="0.25">
      <c r="A19" s="11">
        <v>13</v>
      </c>
      <c r="B19" s="18"/>
      <c r="C19" s="20"/>
      <c r="D19" s="13" t="str">
        <f>IFERROR(VLOOKUP(C19,Rates!$B$3:$C$9,2,FALSE),"")</f>
        <v/>
      </c>
      <c r="E19" s="21"/>
      <c r="F19" s="13" t="str">
        <f t="shared" si="3"/>
        <v/>
      </c>
      <c r="G19" s="23"/>
      <c r="H19" s="67">
        <f>Rates!$E$3</f>
        <v>0.625</v>
      </c>
      <c r="I19" s="13">
        <f t="shared" si="4"/>
        <v>0</v>
      </c>
      <c r="J19" s="60"/>
      <c r="K19" s="60"/>
      <c r="L19" s="60"/>
      <c r="M19" s="60"/>
      <c r="N19" s="60"/>
      <c r="O19" s="60"/>
      <c r="P19" s="29"/>
      <c r="Q19" s="14" t="str">
        <f t="shared" si="2"/>
        <v/>
      </c>
    </row>
    <row r="20" spans="1:17" x14ac:dyDescent="0.25">
      <c r="A20" s="11">
        <v>14</v>
      </c>
      <c r="B20" s="19"/>
      <c r="C20" s="20"/>
      <c r="D20" s="13" t="str">
        <f>IFERROR(VLOOKUP(C20,Rates!$B$3:$C$9,2,FALSE),"")</f>
        <v/>
      </c>
      <c r="E20" s="22"/>
      <c r="F20" s="13" t="str">
        <f t="shared" si="3"/>
        <v/>
      </c>
      <c r="G20" s="24"/>
      <c r="H20" s="67">
        <f>Rates!$E$3</f>
        <v>0.625</v>
      </c>
      <c r="I20" s="13">
        <f t="shared" si="4"/>
        <v>0</v>
      </c>
      <c r="J20" s="61"/>
      <c r="K20" s="61"/>
      <c r="L20" s="61"/>
      <c r="M20" s="61"/>
      <c r="N20" s="61"/>
      <c r="O20" s="61"/>
      <c r="P20" s="30"/>
      <c r="Q20" s="14" t="str">
        <f t="shared" si="2"/>
        <v/>
      </c>
    </row>
    <row r="21" spans="1:17" x14ac:dyDescent="0.25">
      <c r="A21" s="11">
        <v>15</v>
      </c>
      <c r="B21" s="18"/>
      <c r="C21" s="20"/>
      <c r="D21" s="13" t="str">
        <f>IFERROR(VLOOKUP(C21,Rates!$B$3:$C$9,2,FALSE),"")</f>
        <v/>
      </c>
      <c r="E21" s="21"/>
      <c r="F21" s="13" t="str">
        <f t="shared" si="3"/>
        <v/>
      </c>
      <c r="G21" s="23"/>
      <c r="H21" s="67">
        <f>Rates!$E$3</f>
        <v>0.625</v>
      </c>
      <c r="I21" s="13">
        <f t="shared" si="4"/>
        <v>0</v>
      </c>
      <c r="J21" s="60"/>
      <c r="K21" s="60"/>
      <c r="L21" s="60"/>
      <c r="M21" s="60"/>
      <c r="N21" s="60"/>
      <c r="O21" s="60"/>
      <c r="P21" s="29"/>
      <c r="Q21" s="14" t="str">
        <f t="shared" si="2"/>
        <v/>
      </c>
    </row>
    <row r="22" spans="1:17" x14ac:dyDescent="0.25">
      <c r="A22" s="11">
        <v>16</v>
      </c>
      <c r="B22" s="19"/>
      <c r="C22" s="20"/>
      <c r="D22" s="13" t="str">
        <f>IFERROR(VLOOKUP(C22,Rates!$B$3:$C$9,2,FALSE),"")</f>
        <v/>
      </c>
      <c r="E22" s="22"/>
      <c r="F22" s="13" t="str">
        <f t="shared" si="3"/>
        <v/>
      </c>
      <c r="G22" s="24"/>
      <c r="H22" s="67">
        <f>Rates!$E$3</f>
        <v>0.625</v>
      </c>
      <c r="I22" s="13">
        <f t="shared" si="4"/>
        <v>0</v>
      </c>
      <c r="J22" s="61"/>
      <c r="K22" s="61"/>
      <c r="L22" s="61"/>
      <c r="M22" s="61"/>
      <c r="N22" s="61"/>
      <c r="O22" s="61"/>
      <c r="P22" s="30"/>
      <c r="Q22" s="14" t="str">
        <f t="shared" si="2"/>
        <v/>
      </c>
    </row>
    <row r="23" spans="1:17" x14ac:dyDescent="0.25">
      <c r="A23" s="11">
        <v>17</v>
      </c>
      <c r="B23" s="18"/>
      <c r="C23" s="20"/>
      <c r="D23" s="13" t="str">
        <f>IFERROR(VLOOKUP(C23,Rates!$B$3:$C$9,2,FALSE),"")</f>
        <v/>
      </c>
      <c r="E23" s="21"/>
      <c r="F23" s="13" t="str">
        <f t="shared" ref="F23:F30" si="5">IFERROR(D23*E23,"")</f>
        <v/>
      </c>
      <c r="G23" s="23"/>
      <c r="H23" s="67">
        <f>Rates!$E$3</f>
        <v>0.625</v>
      </c>
      <c r="I23" s="13">
        <f t="shared" ref="I23:I30" si="6">IFERROR(G23*H23,"")</f>
        <v>0</v>
      </c>
      <c r="J23" s="60"/>
      <c r="K23" s="60"/>
      <c r="L23" s="60"/>
      <c r="M23" s="60"/>
      <c r="N23" s="60"/>
      <c r="O23" s="60"/>
      <c r="P23" s="29"/>
      <c r="Q23" s="14" t="str">
        <f t="shared" si="2"/>
        <v/>
      </c>
    </row>
    <row r="24" spans="1:17" x14ac:dyDescent="0.25">
      <c r="A24" s="11">
        <v>18</v>
      </c>
      <c r="B24" s="19"/>
      <c r="C24" s="20"/>
      <c r="D24" s="13" t="str">
        <f>IFERROR(VLOOKUP(C24,Rates!$B$3:$C$9,2,FALSE),"")</f>
        <v/>
      </c>
      <c r="E24" s="22"/>
      <c r="F24" s="13" t="str">
        <f t="shared" si="5"/>
        <v/>
      </c>
      <c r="G24" s="24"/>
      <c r="H24" s="67">
        <f>Rates!$E$3</f>
        <v>0.625</v>
      </c>
      <c r="I24" s="13">
        <f t="shared" si="6"/>
        <v>0</v>
      </c>
      <c r="J24" s="61"/>
      <c r="K24" s="61"/>
      <c r="L24" s="61"/>
      <c r="M24" s="61"/>
      <c r="N24" s="61"/>
      <c r="O24" s="61"/>
      <c r="P24" s="30"/>
      <c r="Q24" s="14" t="str">
        <f t="shared" si="2"/>
        <v/>
      </c>
    </row>
    <row r="25" spans="1:17" x14ac:dyDescent="0.25">
      <c r="A25" s="11">
        <v>19</v>
      </c>
      <c r="B25" s="18"/>
      <c r="C25" s="20"/>
      <c r="D25" s="13" t="str">
        <f>IFERROR(VLOOKUP(C25,Rates!$B$3:$C$9,2,FALSE),"")</f>
        <v/>
      </c>
      <c r="E25" s="21"/>
      <c r="F25" s="13" t="str">
        <f t="shared" si="5"/>
        <v/>
      </c>
      <c r="G25" s="23"/>
      <c r="H25" s="67">
        <f>Rates!$E$3</f>
        <v>0.625</v>
      </c>
      <c r="I25" s="13">
        <f t="shared" si="6"/>
        <v>0</v>
      </c>
      <c r="J25" s="60"/>
      <c r="K25" s="60"/>
      <c r="L25" s="60"/>
      <c r="M25" s="60"/>
      <c r="N25" s="60"/>
      <c r="O25" s="60"/>
      <c r="P25" s="29"/>
      <c r="Q25" s="14" t="str">
        <f t="shared" si="2"/>
        <v/>
      </c>
    </row>
    <row r="26" spans="1:17" x14ac:dyDescent="0.25">
      <c r="A26" s="11">
        <v>20</v>
      </c>
      <c r="B26" s="19"/>
      <c r="C26" s="20"/>
      <c r="D26" s="13" t="str">
        <f>IFERROR(VLOOKUP(C26,Rates!$B$3:$C$9,2,FALSE),"")</f>
        <v/>
      </c>
      <c r="E26" s="22"/>
      <c r="F26" s="13" t="str">
        <f t="shared" si="5"/>
        <v/>
      </c>
      <c r="G26" s="24"/>
      <c r="H26" s="67">
        <f>Rates!$E$3</f>
        <v>0.625</v>
      </c>
      <c r="I26" s="13">
        <f t="shared" si="6"/>
        <v>0</v>
      </c>
      <c r="J26" s="61"/>
      <c r="K26" s="61"/>
      <c r="L26" s="61"/>
      <c r="M26" s="61"/>
      <c r="N26" s="61"/>
      <c r="O26" s="61"/>
      <c r="P26" s="30"/>
      <c r="Q26" s="14" t="str">
        <f t="shared" si="2"/>
        <v/>
      </c>
    </row>
    <row r="27" spans="1:17" x14ac:dyDescent="0.25">
      <c r="A27" s="11">
        <v>21</v>
      </c>
      <c r="B27" s="18"/>
      <c r="C27" s="20"/>
      <c r="D27" s="13" t="str">
        <f>IFERROR(VLOOKUP(C27,Rates!$B$3:$C$9,2,FALSE),"")</f>
        <v/>
      </c>
      <c r="E27" s="21"/>
      <c r="F27" s="13" t="str">
        <f t="shared" si="5"/>
        <v/>
      </c>
      <c r="G27" s="23"/>
      <c r="H27" s="67">
        <f>Rates!$E$3</f>
        <v>0.625</v>
      </c>
      <c r="I27" s="13">
        <f t="shared" si="6"/>
        <v>0</v>
      </c>
      <c r="J27" s="60"/>
      <c r="K27" s="60"/>
      <c r="L27" s="60"/>
      <c r="M27" s="60"/>
      <c r="N27" s="60"/>
      <c r="O27" s="60"/>
      <c r="P27" s="29"/>
      <c r="Q27" s="14" t="str">
        <f t="shared" si="2"/>
        <v/>
      </c>
    </row>
    <row r="28" spans="1:17" x14ac:dyDescent="0.25">
      <c r="A28" s="11">
        <v>22</v>
      </c>
      <c r="B28" s="19"/>
      <c r="C28" s="20"/>
      <c r="D28" s="13" t="str">
        <f>IFERROR(VLOOKUP(C28,Rates!$B$3:$C$9,2,FALSE),"")</f>
        <v/>
      </c>
      <c r="E28" s="22"/>
      <c r="F28" s="13" t="str">
        <f t="shared" si="5"/>
        <v/>
      </c>
      <c r="G28" s="24"/>
      <c r="H28" s="67">
        <f>Rates!$E$3</f>
        <v>0.625</v>
      </c>
      <c r="I28" s="13">
        <f t="shared" si="6"/>
        <v>0</v>
      </c>
      <c r="J28" s="61"/>
      <c r="K28" s="61"/>
      <c r="L28" s="61"/>
      <c r="M28" s="61"/>
      <c r="N28" s="61"/>
      <c r="O28" s="61"/>
      <c r="P28" s="30"/>
      <c r="Q28" s="14" t="str">
        <f t="shared" si="2"/>
        <v/>
      </c>
    </row>
    <row r="29" spans="1:17" x14ac:dyDescent="0.25">
      <c r="A29" s="11">
        <v>23</v>
      </c>
      <c r="B29" s="18"/>
      <c r="C29" s="20"/>
      <c r="D29" s="13" t="str">
        <f>IFERROR(VLOOKUP(C29,Rates!$B$3:$C$9,2,FALSE),"")</f>
        <v/>
      </c>
      <c r="E29" s="21"/>
      <c r="F29" s="13" t="str">
        <f t="shared" si="5"/>
        <v/>
      </c>
      <c r="G29" s="23"/>
      <c r="H29" s="67">
        <f>Rates!$E$3</f>
        <v>0.625</v>
      </c>
      <c r="I29" s="13">
        <f t="shared" si="6"/>
        <v>0</v>
      </c>
      <c r="J29" s="60"/>
      <c r="K29" s="60"/>
      <c r="L29" s="60"/>
      <c r="M29" s="60"/>
      <c r="N29" s="60"/>
      <c r="O29" s="60"/>
      <c r="P29" s="29"/>
      <c r="Q29" s="14" t="str">
        <f t="shared" si="2"/>
        <v/>
      </c>
    </row>
    <row r="30" spans="1:17" x14ac:dyDescent="0.25">
      <c r="A30" s="11">
        <v>24</v>
      </c>
      <c r="B30" s="19"/>
      <c r="C30" s="20"/>
      <c r="D30" s="13" t="str">
        <f>IFERROR(VLOOKUP(C30,Rates!$B$3:$C$9,2,FALSE),"")</f>
        <v/>
      </c>
      <c r="E30" s="22"/>
      <c r="F30" s="13" t="str">
        <f t="shared" si="5"/>
        <v/>
      </c>
      <c r="G30" s="24"/>
      <c r="H30" s="67">
        <f>Rates!$E$3</f>
        <v>0.625</v>
      </c>
      <c r="I30" s="13">
        <f t="shared" si="6"/>
        <v>0</v>
      </c>
      <c r="J30" s="61"/>
      <c r="K30" s="61"/>
      <c r="L30" s="61"/>
      <c r="M30" s="61"/>
      <c r="N30" s="61"/>
      <c r="O30" s="61"/>
      <c r="P30" s="30"/>
      <c r="Q30" s="14" t="str">
        <f t="shared" si="2"/>
        <v/>
      </c>
    </row>
    <row r="31" spans="1:17" x14ac:dyDescent="0.25">
      <c r="A31" s="11">
        <v>25</v>
      </c>
      <c r="B31" s="18"/>
      <c r="C31" s="20"/>
      <c r="D31" s="13" t="str">
        <f>IFERROR(VLOOKUP(C31,Rates!$B$3:$C$9,2,FALSE),"")</f>
        <v/>
      </c>
      <c r="E31" s="21"/>
      <c r="F31" s="13" t="str">
        <f t="shared" ref="F31:F48" si="7">IFERROR(D31*E31,"")</f>
        <v/>
      </c>
      <c r="G31" s="23"/>
      <c r="H31" s="67">
        <f>Rates!$E$3</f>
        <v>0.625</v>
      </c>
      <c r="I31" s="13">
        <f t="shared" ref="I31:I48" si="8">IFERROR(G31*H31,"")</f>
        <v>0</v>
      </c>
      <c r="J31" s="60"/>
      <c r="K31" s="60"/>
      <c r="L31" s="60"/>
      <c r="M31" s="60"/>
      <c r="N31" s="60"/>
      <c r="O31" s="60"/>
      <c r="P31" s="29"/>
      <c r="Q31" s="14" t="str">
        <f t="shared" si="2"/>
        <v/>
      </c>
    </row>
    <row r="32" spans="1:17" x14ac:dyDescent="0.25">
      <c r="A32" s="11">
        <v>26</v>
      </c>
      <c r="B32" s="19"/>
      <c r="C32" s="20"/>
      <c r="D32" s="13" t="str">
        <f>IFERROR(VLOOKUP(C32,Rates!$B$3:$C$9,2,FALSE),"")</f>
        <v/>
      </c>
      <c r="E32" s="22"/>
      <c r="F32" s="13" t="str">
        <f t="shared" si="7"/>
        <v/>
      </c>
      <c r="G32" s="24"/>
      <c r="H32" s="67">
        <f>Rates!$E$3</f>
        <v>0.625</v>
      </c>
      <c r="I32" s="13">
        <f t="shared" si="8"/>
        <v>0</v>
      </c>
      <c r="J32" s="61"/>
      <c r="K32" s="61"/>
      <c r="L32" s="61"/>
      <c r="M32" s="61"/>
      <c r="N32" s="61"/>
      <c r="O32" s="61"/>
      <c r="P32" s="30"/>
      <c r="Q32" s="14" t="str">
        <f t="shared" si="2"/>
        <v/>
      </c>
    </row>
    <row r="33" spans="1:17" x14ac:dyDescent="0.25">
      <c r="A33" s="11">
        <v>27</v>
      </c>
      <c r="B33" s="18"/>
      <c r="C33" s="20"/>
      <c r="D33" s="13" t="str">
        <f>IFERROR(VLOOKUP(C33,Rates!$B$3:$C$9,2,FALSE),"")</f>
        <v/>
      </c>
      <c r="E33" s="21"/>
      <c r="F33" s="13" t="str">
        <f t="shared" si="7"/>
        <v/>
      </c>
      <c r="G33" s="23"/>
      <c r="H33" s="67">
        <f>Rates!$E$3</f>
        <v>0.625</v>
      </c>
      <c r="I33" s="13">
        <f t="shared" si="8"/>
        <v>0</v>
      </c>
      <c r="J33" s="60"/>
      <c r="K33" s="60"/>
      <c r="L33" s="60"/>
      <c r="M33" s="60"/>
      <c r="N33" s="60"/>
      <c r="O33" s="60"/>
      <c r="P33" s="29"/>
      <c r="Q33" s="14" t="str">
        <f t="shared" si="2"/>
        <v/>
      </c>
    </row>
    <row r="34" spans="1:17" x14ac:dyDescent="0.25">
      <c r="A34" s="11">
        <v>28</v>
      </c>
      <c r="B34" s="19"/>
      <c r="C34" s="20"/>
      <c r="D34" s="13" t="str">
        <f>IFERROR(VLOOKUP(C34,Rates!$B$3:$C$9,2,FALSE),"")</f>
        <v/>
      </c>
      <c r="E34" s="22"/>
      <c r="F34" s="13" t="str">
        <f t="shared" si="7"/>
        <v/>
      </c>
      <c r="G34" s="24"/>
      <c r="H34" s="67">
        <f>Rates!$E$3</f>
        <v>0.625</v>
      </c>
      <c r="I34" s="13">
        <f t="shared" si="8"/>
        <v>0</v>
      </c>
      <c r="J34" s="61"/>
      <c r="K34" s="61"/>
      <c r="L34" s="61"/>
      <c r="M34" s="61"/>
      <c r="N34" s="61"/>
      <c r="O34" s="61"/>
      <c r="P34" s="30"/>
      <c r="Q34" s="14" t="str">
        <f t="shared" si="2"/>
        <v/>
      </c>
    </row>
    <row r="35" spans="1:17" x14ac:dyDescent="0.25">
      <c r="A35" s="11">
        <v>29</v>
      </c>
      <c r="B35" s="18"/>
      <c r="C35" s="20"/>
      <c r="D35" s="13" t="str">
        <f>IFERROR(VLOOKUP(C35,Rates!$B$3:$C$9,2,FALSE),"")</f>
        <v/>
      </c>
      <c r="E35" s="21"/>
      <c r="F35" s="13" t="str">
        <f t="shared" si="7"/>
        <v/>
      </c>
      <c r="G35" s="23"/>
      <c r="H35" s="67">
        <f>Rates!$E$3</f>
        <v>0.625</v>
      </c>
      <c r="I35" s="13">
        <f t="shared" si="8"/>
        <v>0</v>
      </c>
      <c r="J35" s="60"/>
      <c r="K35" s="60"/>
      <c r="L35" s="60"/>
      <c r="M35" s="60"/>
      <c r="N35" s="60"/>
      <c r="O35" s="60"/>
      <c r="P35" s="29"/>
      <c r="Q35" s="14" t="str">
        <f t="shared" ref="Q35:Q48" si="9">IFERROR(SUM(I35:O35)+(F35-(P35*D35)),"")</f>
        <v/>
      </c>
    </row>
    <row r="36" spans="1:17" x14ac:dyDescent="0.25">
      <c r="A36" s="11">
        <v>30</v>
      </c>
      <c r="B36" s="19"/>
      <c r="C36" s="20"/>
      <c r="D36" s="13" t="str">
        <f>IFERROR(VLOOKUP(C36,Rates!$B$3:$C$9,2,FALSE),"")</f>
        <v/>
      </c>
      <c r="E36" s="22"/>
      <c r="F36" s="13" t="str">
        <f t="shared" si="7"/>
        <v/>
      </c>
      <c r="G36" s="24"/>
      <c r="H36" s="67">
        <f>Rates!$E$3</f>
        <v>0.625</v>
      </c>
      <c r="I36" s="13">
        <f t="shared" si="8"/>
        <v>0</v>
      </c>
      <c r="J36" s="61"/>
      <c r="K36" s="61"/>
      <c r="L36" s="61"/>
      <c r="M36" s="61"/>
      <c r="N36" s="61"/>
      <c r="O36" s="61"/>
      <c r="P36" s="30"/>
      <c r="Q36" s="14" t="str">
        <f t="shared" si="9"/>
        <v/>
      </c>
    </row>
    <row r="37" spans="1:17" x14ac:dyDescent="0.25">
      <c r="A37" s="11">
        <v>31</v>
      </c>
      <c r="B37" s="18"/>
      <c r="C37" s="20"/>
      <c r="D37" s="13" t="str">
        <f>IFERROR(VLOOKUP(C37,Rates!$B$3:$C$9,2,FALSE),"")</f>
        <v/>
      </c>
      <c r="E37" s="21"/>
      <c r="F37" s="13" t="str">
        <f t="shared" si="7"/>
        <v/>
      </c>
      <c r="G37" s="23"/>
      <c r="H37" s="67">
        <f>Rates!$E$3</f>
        <v>0.625</v>
      </c>
      <c r="I37" s="13">
        <f t="shared" si="8"/>
        <v>0</v>
      </c>
      <c r="J37" s="60"/>
      <c r="K37" s="60"/>
      <c r="L37" s="60"/>
      <c r="M37" s="60"/>
      <c r="N37" s="60"/>
      <c r="O37" s="60"/>
      <c r="P37" s="29"/>
      <c r="Q37" s="14" t="str">
        <f t="shared" si="9"/>
        <v/>
      </c>
    </row>
    <row r="38" spans="1:17" x14ac:dyDescent="0.25">
      <c r="A38" s="11">
        <v>32</v>
      </c>
      <c r="B38" s="19"/>
      <c r="C38" s="20"/>
      <c r="D38" s="13" t="str">
        <f>IFERROR(VLOOKUP(C38,Rates!$B$3:$C$9,2,FALSE),"")</f>
        <v/>
      </c>
      <c r="E38" s="22"/>
      <c r="F38" s="13" t="str">
        <f t="shared" si="7"/>
        <v/>
      </c>
      <c r="G38" s="24"/>
      <c r="H38" s="67">
        <f>Rates!$E$3</f>
        <v>0.625</v>
      </c>
      <c r="I38" s="13">
        <f t="shared" si="8"/>
        <v>0</v>
      </c>
      <c r="J38" s="61"/>
      <c r="K38" s="61"/>
      <c r="L38" s="61"/>
      <c r="M38" s="61"/>
      <c r="N38" s="61"/>
      <c r="O38" s="61"/>
      <c r="P38" s="30"/>
      <c r="Q38" s="14" t="str">
        <f t="shared" si="9"/>
        <v/>
      </c>
    </row>
    <row r="39" spans="1:17" x14ac:dyDescent="0.25">
      <c r="A39" s="11">
        <v>33</v>
      </c>
      <c r="B39" s="18"/>
      <c r="C39" s="20"/>
      <c r="D39" s="13" t="str">
        <f>IFERROR(VLOOKUP(C39,Rates!$B$3:$C$9,2,FALSE),"")</f>
        <v/>
      </c>
      <c r="E39" s="21"/>
      <c r="F39" s="13" t="str">
        <f t="shared" si="7"/>
        <v/>
      </c>
      <c r="G39" s="23"/>
      <c r="H39" s="67">
        <f>Rates!$E$3</f>
        <v>0.625</v>
      </c>
      <c r="I39" s="13">
        <f t="shared" si="8"/>
        <v>0</v>
      </c>
      <c r="J39" s="60"/>
      <c r="K39" s="60"/>
      <c r="L39" s="60"/>
      <c r="M39" s="60"/>
      <c r="N39" s="60"/>
      <c r="O39" s="60"/>
      <c r="P39" s="29"/>
      <c r="Q39" s="14" t="str">
        <f t="shared" si="9"/>
        <v/>
      </c>
    </row>
    <row r="40" spans="1:17" x14ac:dyDescent="0.25">
      <c r="A40" s="11">
        <v>34</v>
      </c>
      <c r="B40" s="19"/>
      <c r="C40" s="20"/>
      <c r="D40" s="13" t="str">
        <f>IFERROR(VLOOKUP(C40,Rates!$B$3:$C$9,2,FALSE),"")</f>
        <v/>
      </c>
      <c r="E40" s="22"/>
      <c r="F40" s="13" t="str">
        <f t="shared" si="7"/>
        <v/>
      </c>
      <c r="G40" s="24"/>
      <c r="H40" s="67">
        <f>Rates!$E$3</f>
        <v>0.625</v>
      </c>
      <c r="I40" s="13">
        <f t="shared" si="8"/>
        <v>0</v>
      </c>
      <c r="J40" s="61"/>
      <c r="K40" s="61"/>
      <c r="L40" s="61"/>
      <c r="M40" s="61"/>
      <c r="N40" s="61"/>
      <c r="O40" s="61"/>
      <c r="P40" s="30"/>
      <c r="Q40" s="14" t="str">
        <f t="shared" si="9"/>
        <v/>
      </c>
    </row>
    <row r="41" spans="1:17" x14ac:dyDescent="0.25">
      <c r="A41" s="11">
        <v>35</v>
      </c>
      <c r="B41" s="18"/>
      <c r="C41" s="20"/>
      <c r="D41" s="13" t="str">
        <f>IFERROR(VLOOKUP(C41,Rates!$B$3:$C$9,2,FALSE),"")</f>
        <v/>
      </c>
      <c r="E41" s="21"/>
      <c r="F41" s="13" t="str">
        <f t="shared" si="7"/>
        <v/>
      </c>
      <c r="G41" s="23"/>
      <c r="H41" s="67">
        <f>Rates!$E$3</f>
        <v>0.625</v>
      </c>
      <c r="I41" s="13">
        <f t="shared" si="8"/>
        <v>0</v>
      </c>
      <c r="J41" s="60"/>
      <c r="K41" s="60"/>
      <c r="L41" s="60"/>
      <c r="M41" s="60"/>
      <c r="N41" s="60"/>
      <c r="O41" s="60"/>
      <c r="P41" s="29"/>
      <c r="Q41" s="14" t="str">
        <f t="shared" si="9"/>
        <v/>
      </c>
    </row>
    <row r="42" spans="1:17" x14ac:dyDescent="0.25">
      <c r="A42" s="11">
        <v>36</v>
      </c>
      <c r="B42" s="19"/>
      <c r="C42" s="20"/>
      <c r="D42" s="13" t="str">
        <f>IFERROR(VLOOKUP(C42,Rates!$B$3:$C$9,2,FALSE),"")</f>
        <v/>
      </c>
      <c r="E42" s="22"/>
      <c r="F42" s="13" t="str">
        <f>IFERROR(D42*E42,"")</f>
        <v/>
      </c>
      <c r="G42" s="24"/>
      <c r="H42" s="67">
        <f>Rates!$E$3</f>
        <v>0.625</v>
      </c>
      <c r="I42" s="13">
        <f>IFERROR(G42*H42,"")</f>
        <v>0</v>
      </c>
      <c r="J42" s="61"/>
      <c r="K42" s="61"/>
      <c r="L42" s="61"/>
      <c r="M42" s="61"/>
      <c r="N42" s="61"/>
      <c r="O42" s="61"/>
      <c r="P42" s="30"/>
      <c r="Q42" s="14" t="str">
        <f>IFERROR(SUM(I42:O42)+(F42-(P42*D42)),"")</f>
        <v/>
      </c>
    </row>
    <row r="43" spans="1:17" x14ac:dyDescent="0.25">
      <c r="A43" s="11">
        <v>37</v>
      </c>
      <c r="B43" s="18"/>
      <c r="C43" s="20"/>
      <c r="D43" s="13" t="str">
        <f>IFERROR(VLOOKUP(C43,Rates!$B$3:$C$9,2,FALSE),"")</f>
        <v/>
      </c>
      <c r="E43" s="21"/>
      <c r="F43" s="13" t="str">
        <f>IFERROR(D43*E43,"")</f>
        <v/>
      </c>
      <c r="G43" s="23"/>
      <c r="H43" s="67">
        <f>Rates!$E$3</f>
        <v>0.625</v>
      </c>
      <c r="I43" s="13">
        <f>IFERROR(G43*H43,"")</f>
        <v>0</v>
      </c>
      <c r="J43" s="60"/>
      <c r="K43" s="60"/>
      <c r="L43" s="60"/>
      <c r="M43" s="60"/>
      <c r="N43" s="60"/>
      <c r="O43" s="60"/>
      <c r="P43" s="29"/>
      <c r="Q43" s="14" t="str">
        <f>IFERROR(SUM(I43:O43)+(F43-(P43*D43)),"")</f>
        <v/>
      </c>
    </row>
    <row r="44" spans="1:17" x14ac:dyDescent="0.25">
      <c r="A44" s="11">
        <v>38</v>
      </c>
      <c r="B44" s="19"/>
      <c r="C44" s="20"/>
      <c r="D44" s="13" t="str">
        <f>IFERROR(VLOOKUP(C44,Rates!$B$3:$C$9,2,FALSE),"")</f>
        <v/>
      </c>
      <c r="E44" s="22"/>
      <c r="F44" s="13" t="str">
        <f t="shared" si="7"/>
        <v/>
      </c>
      <c r="G44" s="24"/>
      <c r="H44" s="67">
        <f>Rates!$E$3</f>
        <v>0.625</v>
      </c>
      <c r="I44" s="13">
        <f t="shared" si="8"/>
        <v>0</v>
      </c>
      <c r="J44" s="61"/>
      <c r="K44" s="61"/>
      <c r="L44" s="61"/>
      <c r="M44" s="61"/>
      <c r="N44" s="61"/>
      <c r="O44" s="61"/>
      <c r="P44" s="30"/>
      <c r="Q44" s="14" t="str">
        <f t="shared" si="9"/>
        <v/>
      </c>
    </row>
    <row r="45" spans="1:17" x14ac:dyDescent="0.25">
      <c r="A45" s="11">
        <v>39</v>
      </c>
      <c r="B45" s="18"/>
      <c r="C45" s="20"/>
      <c r="D45" s="13" t="str">
        <f>IFERROR(VLOOKUP(C45,Rates!$B$3:$C$9,2,FALSE),"")</f>
        <v/>
      </c>
      <c r="E45" s="21"/>
      <c r="F45" s="13" t="str">
        <f t="shared" si="7"/>
        <v/>
      </c>
      <c r="G45" s="23"/>
      <c r="H45" s="67">
        <f>Rates!$E$3</f>
        <v>0.625</v>
      </c>
      <c r="I45" s="13">
        <f t="shared" si="8"/>
        <v>0</v>
      </c>
      <c r="J45" s="60"/>
      <c r="K45" s="60"/>
      <c r="L45" s="60"/>
      <c r="M45" s="60"/>
      <c r="N45" s="60"/>
      <c r="O45" s="60"/>
      <c r="P45" s="29"/>
      <c r="Q45" s="14" t="str">
        <f t="shared" si="9"/>
        <v/>
      </c>
    </row>
    <row r="46" spans="1:17" x14ac:dyDescent="0.25">
      <c r="A46" s="11">
        <v>40</v>
      </c>
      <c r="B46" s="19"/>
      <c r="C46" s="20"/>
      <c r="D46" s="13" t="str">
        <f>IFERROR(VLOOKUP(C46,Rates!$B$3:$C$9,2,FALSE),"")</f>
        <v/>
      </c>
      <c r="E46" s="22"/>
      <c r="F46" s="13" t="str">
        <f t="shared" si="7"/>
        <v/>
      </c>
      <c r="G46" s="24"/>
      <c r="H46" s="67">
        <f>Rates!$E$3</f>
        <v>0.625</v>
      </c>
      <c r="I46" s="13">
        <f t="shared" si="8"/>
        <v>0</v>
      </c>
      <c r="J46" s="61"/>
      <c r="K46" s="61"/>
      <c r="L46" s="61"/>
      <c r="M46" s="61"/>
      <c r="N46" s="61"/>
      <c r="O46" s="61"/>
      <c r="P46" s="30"/>
      <c r="Q46" s="14" t="str">
        <f t="shared" si="9"/>
        <v/>
      </c>
    </row>
    <row r="47" spans="1:17" x14ac:dyDescent="0.25">
      <c r="A47" s="11">
        <v>41</v>
      </c>
      <c r="B47" s="18"/>
      <c r="C47" s="20"/>
      <c r="D47" s="13" t="str">
        <f>IFERROR(VLOOKUP(C47,Rates!$B$3:$C$9,2,FALSE),"")</f>
        <v/>
      </c>
      <c r="E47" s="21"/>
      <c r="F47" s="13" t="str">
        <f t="shared" si="7"/>
        <v/>
      </c>
      <c r="G47" s="23"/>
      <c r="H47" s="67">
        <f>Rates!$E$3</f>
        <v>0.625</v>
      </c>
      <c r="I47" s="13">
        <f t="shared" si="8"/>
        <v>0</v>
      </c>
      <c r="J47" s="60"/>
      <c r="K47" s="60"/>
      <c r="L47" s="60"/>
      <c r="M47" s="60"/>
      <c r="N47" s="60"/>
      <c r="O47" s="60"/>
      <c r="P47" s="29"/>
      <c r="Q47" s="14" t="str">
        <f t="shared" si="9"/>
        <v/>
      </c>
    </row>
    <row r="48" spans="1:17" x14ac:dyDescent="0.25">
      <c r="A48" s="11">
        <v>42</v>
      </c>
      <c r="B48" s="19"/>
      <c r="C48" s="20"/>
      <c r="D48" s="13" t="str">
        <f>IFERROR(VLOOKUP(C48,Rates!$B$3:$C$9,2,FALSE),"")</f>
        <v/>
      </c>
      <c r="E48" s="22"/>
      <c r="F48" s="13" t="str">
        <f t="shared" si="7"/>
        <v/>
      </c>
      <c r="G48" s="24"/>
      <c r="H48" s="67">
        <f>Rates!$E$3</f>
        <v>0.625</v>
      </c>
      <c r="I48" s="13">
        <f t="shared" si="8"/>
        <v>0</v>
      </c>
      <c r="J48" s="61"/>
      <c r="K48" s="61"/>
      <c r="L48" s="61"/>
      <c r="M48" s="61"/>
      <c r="N48" s="61"/>
      <c r="O48" s="61"/>
      <c r="P48" s="30"/>
      <c r="Q48" s="14" t="str">
        <f t="shared" si="9"/>
        <v/>
      </c>
    </row>
    <row r="49" spans="1:17" x14ac:dyDescent="0.25">
      <c r="A49" s="11">
        <v>43</v>
      </c>
      <c r="B49" s="18"/>
      <c r="C49" s="20"/>
      <c r="D49" s="13" t="str">
        <f>IFERROR(VLOOKUP(C49,Rates!$B$3:$C$9,2,FALSE),"")</f>
        <v/>
      </c>
      <c r="E49" s="21"/>
      <c r="F49" s="13" t="str">
        <f>IFERROR(D49*E49,"")</f>
        <v/>
      </c>
      <c r="G49" s="23"/>
      <c r="H49" s="67">
        <f>Rates!$E$3</f>
        <v>0.625</v>
      </c>
      <c r="I49" s="13">
        <f>IFERROR(G49*H49,"")</f>
        <v>0</v>
      </c>
      <c r="J49" s="60"/>
      <c r="K49" s="60"/>
      <c r="L49" s="60"/>
      <c r="M49" s="60"/>
      <c r="N49" s="60"/>
      <c r="O49" s="60"/>
      <c r="P49" s="29"/>
      <c r="Q49" s="14" t="str">
        <f t="shared" ref="Q49:Q54" si="10">IFERROR(SUM(I49:O49)+(F49-(P49*D49)),"")</f>
        <v/>
      </c>
    </row>
    <row r="50" spans="1:17" x14ac:dyDescent="0.25">
      <c r="A50" s="11">
        <v>44</v>
      </c>
      <c r="B50" s="19"/>
      <c r="C50" s="20"/>
      <c r="D50" s="13" t="str">
        <f>IFERROR(VLOOKUP(C50,Rates!$B$3:$C$9,2,FALSE),"")</f>
        <v/>
      </c>
      <c r="E50" s="22"/>
      <c r="F50" s="13" t="str">
        <f>IFERROR(D50*E50,"")</f>
        <v/>
      </c>
      <c r="G50" s="24"/>
      <c r="H50" s="67">
        <f>Rates!$E$3</f>
        <v>0.625</v>
      </c>
      <c r="I50" s="13">
        <f>IFERROR(G50*H50,"")</f>
        <v>0</v>
      </c>
      <c r="J50" s="61"/>
      <c r="K50" s="61"/>
      <c r="L50" s="61"/>
      <c r="M50" s="61"/>
      <c r="N50" s="61"/>
      <c r="O50" s="61"/>
      <c r="P50" s="30"/>
      <c r="Q50" s="14" t="str">
        <f t="shared" si="10"/>
        <v/>
      </c>
    </row>
    <row r="51" spans="1:17" x14ac:dyDescent="0.25">
      <c r="A51" s="11">
        <v>45</v>
      </c>
      <c r="B51" s="18"/>
      <c r="C51" s="20"/>
      <c r="D51" s="13" t="str">
        <f>IFERROR(VLOOKUP(C51,Rates!$B$3:$C$9,2,FALSE),"")</f>
        <v/>
      </c>
      <c r="E51" s="21"/>
      <c r="F51" s="13" t="str">
        <f>IFERROR(D51*E51,"")</f>
        <v/>
      </c>
      <c r="G51" s="23"/>
      <c r="H51" s="67">
        <f>Rates!$E$3</f>
        <v>0.625</v>
      </c>
      <c r="I51" s="13">
        <f>IFERROR(G51*H51,"")</f>
        <v>0</v>
      </c>
      <c r="J51" s="60"/>
      <c r="K51" s="60"/>
      <c r="L51" s="60"/>
      <c r="M51" s="60"/>
      <c r="N51" s="60"/>
      <c r="O51" s="60"/>
      <c r="P51" s="29"/>
      <c r="Q51" s="14" t="str">
        <f t="shared" si="10"/>
        <v/>
      </c>
    </row>
    <row r="52" spans="1:17" x14ac:dyDescent="0.25">
      <c r="A52" s="11">
        <v>46</v>
      </c>
      <c r="B52" s="19"/>
      <c r="C52" s="20"/>
      <c r="D52" s="13" t="str">
        <f>IFERROR(VLOOKUP(C52,Rates!$B$3:$C$9,2,FALSE),"")</f>
        <v/>
      </c>
      <c r="E52" s="22"/>
      <c r="F52" s="13" t="str">
        <f t="shared" ref="F52:F66" si="11">IFERROR(D52*E52,"")</f>
        <v/>
      </c>
      <c r="G52" s="24"/>
      <c r="H52" s="67">
        <f>Rates!$E$3</f>
        <v>0.625</v>
      </c>
      <c r="I52" s="13">
        <f t="shared" ref="I52:I66" si="12">IFERROR(G52*H52,"")</f>
        <v>0</v>
      </c>
      <c r="J52" s="61"/>
      <c r="K52" s="61"/>
      <c r="L52" s="61"/>
      <c r="M52" s="61"/>
      <c r="N52" s="61"/>
      <c r="O52" s="61"/>
      <c r="P52" s="30"/>
      <c r="Q52" s="14" t="str">
        <f t="shared" si="10"/>
        <v/>
      </c>
    </row>
    <row r="53" spans="1:17" x14ac:dyDescent="0.25">
      <c r="A53" s="11">
        <v>47</v>
      </c>
      <c r="B53" s="18"/>
      <c r="C53" s="20"/>
      <c r="D53" s="13" t="str">
        <f>IFERROR(VLOOKUP(C53,Rates!$B$3:$C$9,2,FALSE),"")</f>
        <v/>
      </c>
      <c r="E53" s="21"/>
      <c r="F53" s="13" t="str">
        <f t="shared" si="11"/>
        <v/>
      </c>
      <c r="G53" s="23"/>
      <c r="H53" s="67">
        <f>Rates!$E$3</f>
        <v>0.625</v>
      </c>
      <c r="I53" s="13">
        <f t="shared" si="12"/>
        <v>0</v>
      </c>
      <c r="J53" s="60"/>
      <c r="K53" s="60"/>
      <c r="L53" s="60"/>
      <c r="M53" s="60"/>
      <c r="N53" s="60"/>
      <c r="O53" s="60"/>
      <c r="P53" s="29"/>
      <c r="Q53" s="14" t="str">
        <f t="shared" si="10"/>
        <v/>
      </c>
    </row>
    <row r="54" spans="1:17" x14ac:dyDescent="0.25">
      <c r="A54" s="11">
        <v>48</v>
      </c>
      <c r="B54" s="19"/>
      <c r="C54" s="20"/>
      <c r="D54" s="13" t="str">
        <f>IFERROR(VLOOKUP(C54,Rates!$B$3:$C$9,2,FALSE),"")</f>
        <v/>
      </c>
      <c r="E54" s="22"/>
      <c r="F54" s="13" t="str">
        <f t="shared" si="11"/>
        <v/>
      </c>
      <c r="G54" s="24"/>
      <c r="H54" s="67">
        <f>Rates!$E$3</f>
        <v>0.625</v>
      </c>
      <c r="I54" s="13">
        <f t="shared" si="12"/>
        <v>0</v>
      </c>
      <c r="J54" s="61"/>
      <c r="K54" s="61"/>
      <c r="L54" s="61"/>
      <c r="M54" s="61"/>
      <c r="N54" s="61"/>
      <c r="O54" s="61"/>
      <c r="P54" s="30"/>
      <c r="Q54" s="14" t="str">
        <f t="shared" si="10"/>
        <v/>
      </c>
    </row>
    <row r="55" spans="1:17" x14ac:dyDescent="0.25">
      <c r="A55" s="11">
        <v>49</v>
      </c>
      <c r="B55" s="18"/>
      <c r="C55" s="20"/>
      <c r="D55" s="13" t="str">
        <f>IFERROR(VLOOKUP(C55,Rates!$B$3:$C$9,2,FALSE),"")</f>
        <v/>
      </c>
      <c r="E55" s="21"/>
      <c r="F55" s="13" t="str">
        <f t="shared" si="11"/>
        <v/>
      </c>
      <c r="G55" s="23"/>
      <c r="H55" s="67">
        <f>Rates!$E$3</f>
        <v>0.625</v>
      </c>
      <c r="I55" s="13">
        <f t="shared" si="12"/>
        <v>0</v>
      </c>
      <c r="J55" s="60"/>
      <c r="K55" s="60"/>
      <c r="L55" s="60"/>
      <c r="M55" s="60"/>
      <c r="N55" s="60"/>
      <c r="O55" s="60"/>
      <c r="P55" s="29"/>
      <c r="Q55" s="14" t="str">
        <f t="shared" ref="Q55:Q66" si="13">IFERROR(SUM(I55:O55)+(F55-(P55*D55)),"")</f>
        <v/>
      </c>
    </row>
    <row r="56" spans="1:17" x14ac:dyDescent="0.25">
      <c r="A56" s="11">
        <v>50</v>
      </c>
      <c r="B56" s="19"/>
      <c r="C56" s="20"/>
      <c r="D56" s="13" t="str">
        <f>IFERROR(VLOOKUP(C56,Rates!$B$3:$C$9,2,FALSE),"")</f>
        <v/>
      </c>
      <c r="E56" s="22"/>
      <c r="F56" s="13" t="str">
        <f t="shared" si="11"/>
        <v/>
      </c>
      <c r="G56" s="24"/>
      <c r="H56" s="67">
        <f>Rates!$E$3</f>
        <v>0.625</v>
      </c>
      <c r="I56" s="13">
        <f t="shared" si="12"/>
        <v>0</v>
      </c>
      <c r="J56" s="61"/>
      <c r="K56" s="61"/>
      <c r="L56" s="61"/>
      <c r="M56" s="61"/>
      <c r="N56" s="61"/>
      <c r="O56" s="61"/>
      <c r="P56" s="30"/>
      <c r="Q56" s="14" t="str">
        <f t="shared" si="13"/>
        <v/>
      </c>
    </row>
    <row r="57" spans="1:17" x14ac:dyDescent="0.25">
      <c r="A57" s="11">
        <v>51</v>
      </c>
      <c r="B57" s="18"/>
      <c r="C57" s="20"/>
      <c r="D57" s="13" t="str">
        <f>IFERROR(VLOOKUP(C57,Rates!$B$3:$C$9,2,FALSE),"")</f>
        <v/>
      </c>
      <c r="E57" s="21"/>
      <c r="F57" s="13" t="str">
        <f t="shared" si="11"/>
        <v/>
      </c>
      <c r="G57" s="23"/>
      <c r="H57" s="67">
        <f>Rates!$E$3</f>
        <v>0.625</v>
      </c>
      <c r="I57" s="13">
        <f t="shared" si="12"/>
        <v>0</v>
      </c>
      <c r="J57" s="60"/>
      <c r="K57" s="60"/>
      <c r="L57" s="60"/>
      <c r="M57" s="60"/>
      <c r="N57" s="60"/>
      <c r="O57" s="60"/>
      <c r="P57" s="29"/>
      <c r="Q57" s="14" t="str">
        <f t="shared" si="13"/>
        <v/>
      </c>
    </row>
    <row r="58" spans="1:17" x14ac:dyDescent="0.25">
      <c r="A58" s="11">
        <v>52</v>
      </c>
      <c r="B58" s="19"/>
      <c r="C58" s="20"/>
      <c r="D58" s="13" t="str">
        <f>IFERROR(VLOOKUP(C58,Rates!$B$3:$C$9,2,FALSE),"")</f>
        <v/>
      </c>
      <c r="E58" s="22"/>
      <c r="F58" s="13" t="str">
        <f t="shared" si="11"/>
        <v/>
      </c>
      <c r="G58" s="24"/>
      <c r="H58" s="67">
        <f>Rates!$E$3</f>
        <v>0.625</v>
      </c>
      <c r="I58" s="13">
        <f t="shared" si="12"/>
        <v>0</v>
      </c>
      <c r="J58" s="61"/>
      <c r="K58" s="61"/>
      <c r="L58" s="61"/>
      <c r="M58" s="61"/>
      <c r="N58" s="61"/>
      <c r="O58" s="61"/>
      <c r="P58" s="30"/>
      <c r="Q58" s="14" t="str">
        <f t="shared" si="13"/>
        <v/>
      </c>
    </row>
    <row r="59" spans="1:17" x14ac:dyDescent="0.25">
      <c r="A59" s="11">
        <v>53</v>
      </c>
      <c r="B59" s="18"/>
      <c r="C59" s="20"/>
      <c r="D59" s="13" t="str">
        <f>IFERROR(VLOOKUP(C59,Rates!$B$3:$C$9,2,FALSE),"")</f>
        <v/>
      </c>
      <c r="E59" s="21"/>
      <c r="F59" s="13" t="str">
        <f t="shared" si="11"/>
        <v/>
      </c>
      <c r="G59" s="23"/>
      <c r="H59" s="67">
        <f>Rates!$E$3</f>
        <v>0.625</v>
      </c>
      <c r="I59" s="13">
        <f t="shared" si="12"/>
        <v>0</v>
      </c>
      <c r="J59" s="60"/>
      <c r="K59" s="60"/>
      <c r="L59" s="60"/>
      <c r="M59" s="60"/>
      <c r="N59" s="60"/>
      <c r="O59" s="60"/>
      <c r="P59" s="29"/>
      <c r="Q59" s="14" t="str">
        <f t="shared" si="13"/>
        <v/>
      </c>
    </row>
    <row r="60" spans="1:17" x14ac:dyDescent="0.25">
      <c r="A60" s="11">
        <v>54</v>
      </c>
      <c r="B60" s="19"/>
      <c r="C60" s="20"/>
      <c r="D60" s="13" t="str">
        <f>IFERROR(VLOOKUP(C60,Rates!$B$3:$C$9,2,FALSE),"")</f>
        <v/>
      </c>
      <c r="E60" s="22"/>
      <c r="F60" s="13" t="str">
        <f t="shared" si="11"/>
        <v/>
      </c>
      <c r="G60" s="24"/>
      <c r="H60" s="67">
        <f>Rates!$E$3</f>
        <v>0.625</v>
      </c>
      <c r="I60" s="13">
        <f t="shared" si="12"/>
        <v>0</v>
      </c>
      <c r="J60" s="61"/>
      <c r="K60" s="61"/>
      <c r="L60" s="61"/>
      <c r="M60" s="61"/>
      <c r="N60" s="61"/>
      <c r="O60" s="61"/>
      <c r="P60" s="30"/>
      <c r="Q60" s="14" t="str">
        <f t="shared" si="13"/>
        <v/>
      </c>
    </row>
    <row r="61" spans="1:17" x14ac:dyDescent="0.25">
      <c r="A61" s="11">
        <v>55</v>
      </c>
      <c r="B61" s="18"/>
      <c r="C61" s="20"/>
      <c r="D61" s="13" t="str">
        <f>IFERROR(VLOOKUP(C61,Rates!$B$3:$C$9,2,FALSE),"")</f>
        <v/>
      </c>
      <c r="E61" s="21"/>
      <c r="F61" s="13" t="str">
        <f t="shared" si="11"/>
        <v/>
      </c>
      <c r="G61" s="23"/>
      <c r="H61" s="67">
        <f>Rates!$E$3</f>
        <v>0.625</v>
      </c>
      <c r="I61" s="13">
        <f t="shared" si="12"/>
        <v>0</v>
      </c>
      <c r="J61" s="60"/>
      <c r="K61" s="60"/>
      <c r="L61" s="60"/>
      <c r="M61" s="60"/>
      <c r="N61" s="60"/>
      <c r="O61" s="60"/>
      <c r="P61" s="29"/>
      <c r="Q61" s="14" t="str">
        <f t="shared" si="13"/>
        <v/>
      </c>
    </row>
    <row r="62" spans="1:17" x14ac:dyDescent="0.25">
      <c r="A62" s="11">
        <v>56</v>
      </c>
      <c r="B62" s="19"/>
      <c r="C62" s="20"/>
      <c r="D62" s="13" t="str">
        <f>IFERROR(VLOOKUP(C62,Rates!$B$3:$C$9,2,FALSE),"")</f>
        <v/>
      </c>
      <c r="E62" s="22"/>
      <c r="F62" s="13" t="str">
        <f t="shared" si="11"/>
        <v/>
      </c>
      <c r="G62" s="24"/>
      <c r="H62" s="67">
        <f>Rates!$E$3</f>
        <v>0.625</v>
      </c>
      <c r="I62" s="13">
        <f t="shared" si="12"/>
        <v>0</v>
      </c>
      <c r="J62" s="61"/>
      <c r="K62" s="61"/>
      <c r="L62" s="61"/>
      <c r="M62" s="61"/>
      <c r="N62" s="61"/>
      <c r="O62" s="61"/>
      <c r="P62" s="30"/>
      <c r="Q62" s="14" t="str">
        <f t="shared" si="13"/>
        <v/>
      </c>
    </row>
    <row r="63" spans="1:17" x14ac:dyDescent="0.25">
      <c r="A63" s="11">
        <v>57</v>
      </c>
      <c r="B63" s="18"/>
      <c r="C63" s="20"/>
      <c r="D63" s="13" t="str">
        <f>IFERROR(VLOOKUP(C63,Rates!$B$3:$C$9,2,FALSE),"")</f>
        <v/>
      </c>
      <c r="E63" s="21"/>
      <c r="F63" s="13" t="str">
        <f t="shared" si="11"/>
        <v/>
      </c>
      <c r="G63" s="23"/>
      <c r="H63" s="67">
        <f>Rates!$E$3</f>
        <v>0.625</v>
      </c>
      <c r="I63" s="13">
        <f t="shared" si="12"/>
        <v>0</v>
      </c>
      <c r="J63" s="60"/>
      <c r="K63" s="60"/>
      <c r="L63" s="60"/>
      <c r="M63" s="60"/>
      <c r="N63" s="60"/>
      <c r="O63" s="60"/>
      <c r="P63" s="29"/>
      <c r="Q63" s="14" t="str">
        <f t="shared" si="13"/>
        <v/>
      </c>
    </row>
    <row r="64" spans="1:17" x14ac:dyDescent="0.25">
      <c r="A64" s="11">
        <v>58</v>
      </c>
      <c r="B64" s="19"/>
      <c r="C64" s="20"/>
      <c r="D64" s="13" t="str">
        <f>IFERROR(VLOOKUP(C64,Rates!$B$3:$C$9,2,FALSE),"")</f>
        <v/>
      </c>
      <c r="E64" s="22"/>
      <c r="F64" s="13" t="str">
        <f t="shared" si="11"/>
        <v/>
      </c>
      <c r="G64" s="24"/>
      <c r="H64" s="67">
        <f>Rates!$E$3</f>
        <v>0.625</v>
      </c>
      <c r="I64" s="13">
        <f t="shared" si="12"/>
        <v>0</v>
      </c>
      <c r="J64" s="61"/>
      <c r="K64" s="61"/>
      <c r="L64" s="61"/>
      <c r="M64" s="61"/>
      <c r="N64" s="61"/>
      <c r="O64" s="61"/>
      <c r="P64" s="30"/>
      <c r="Q64" s="14" t="str">
        <f t="shared" si="13"/>
        <v/>
      </c>
    </row>
    <row r="65" spans="1:17" x14ac:dyDescent="0.25">
      <c r="A65" s="11">
        <v>59</v>
      </c>
      <c r="B65" s="18"/>
      <c r="C65" s="20"/>
      <c r="D65" s="13" t="str">
        <f>IFERROR(VLOOKUP(C65,Rates!$B$3:$C$9,2,FALSE),"")</f>
        <v/>
      </c>
      <c r="E65" s="21"/>
      <c r="F65" s="13" t="str">
        <f t="shared" si="11"/>
        <v/>
      </c>
      <c r="G65" s="23"/>
      <c r="H65" s="67">
        <f>Rates!$E$3</f>
        <v>0.625</v>
      </c>
      <c r="I65" s="13">
        <f t="shared" si="12"/>
        <v>0</v>
      </c>
      <c r="J65" s="60"/>
      <c r="K65" s="60"/>
      <c r="L65" s="60"/>
      <c r="M65" s="60"/>
      <c r="N65" s="60"/>
      <c r="O65" s="60"/>
      <c r="P65" s="29"/>
      <c r="Q65" s="14" t="str">
        <f t="shared" si="13"/>
        <v/>
      </c>
    </row>
    <row r="66" spans="1:17" x14ac:dyDescent="0.25">
      <c r="A66" s="11">
        <v>60</v>
      </c>
      <c r="B66" s="19"/>
      <c r="C66" s="20"/>
      <c r="D66" s="13" t="str">
        <f>IFERROR(VLOOKUP(C66,Rates!$B$3:$C$9,2,FALSE),"")</f>
        <v/>
      </c>
      <c r="E66" s="22"/>
      <c r="F66" s="13" t="str">
        <f t="shared" si="11"/>
        <v/>
      </c>
      <c r="G66" s="24"/>
      <c r="H66" s="67">
        <f>Rates!$E$3</f>
        <v>0.625</v>
      </c>
      <c r="I66" s="13">
        <f t="shared" si="12"/>
        <v>0</v>
      </c>
      <c r="J66" s="61"/>
      <c r="K66" s="61"/>
      <c r="L66" s="61"/>
      <c r="M66" s="61"/>
      <c r="N66" s="61"/>
      <c r="O66" s="61"/>
      <c r="P66" s="30"/>
      <c r="Q66" s="14" t="str">
        <f t="shared" si="13"/>
        <v/>
      </c>
    </row>
    <row r="68" spans="1:17" x14ac:dyDescent="0.25">
      <c r="C68" s="2"/>
      <c r="D68" s="2"/>
      <c r="E68" s="2"/>
      <c r="F68" s="2"/>
      <c r="G68" s="3"/>
      <c r="H68" s="68"/>
      <c r="I68" s="12"/>
    </row>
    <row r="69" spans="1:17" x14ac:dyDescent="0.25">
      <c r="C69" s="7"/>
      <c r="D69" s="7"/>
      <c r="E69" s="7"/>
      <c r="F69" s="7"/>
      <c r="G69" s="8"/>
      <c r="H69" s="64"/>
      <c r="I69" s="7"/>
    </row>
  </sheetData>
  <sheetProtection algorithmName="SHA-512" hashValue="eJo/b5ChXLnf34HQMU3jiLy0defGk1PzRsDYTqsE6xTjFkkEJUcnHyp0CK5O3T2c9dN8EmxQQKDR8yXptv0zaA==" saltValue="0kFbRBBlmVRKIBYhUaKWJA==" spinCount="100000" sheet="1" selectLockedCells="1"/>
  <mergeCells count="10">
    <mergeCell ref="G1:H1"/>
    <mergeCell ref="J1:K1"/>
    <mergeCell ref="C1:F1"/>
    <mergeCell ref="G2:H2"/>
    <mergeCell ref="J2:K2"/>
    <mergeCell ref="C3:F3"/>
    <mergeCell ref="G3:H3"/>
    <mergeCell ref="J3:K3"/>
    <mergeCell ref="M3:N3"/>
    <mergeCell ref="C2:F2"/>
  </mergeCells>
  <pageMargins left="0" right="0" top="0" bottom="0" header="0" footer="0"/>
  <pageSetup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Form">
                <anchor moveWithCells="1" siz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Rates!$B$3:$B$9</xm:f>
          </x14:formula1>
          <xm:sqref>C7:C66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9668-28EF-4607-9331-DE60076B004D}">
  <sheetPr codeName="Sheet5">
    <tabColor rgb="FF7030A0"/>
  </sheetPr>
  <dimension ref="B1:G12"/>
  <sheetViews>
    <sheetView showZeros="0" topLeftCell="A4" workbookViewId="0">
      <selection activeCell="C7" sqref="C7:F8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/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/>
      <c r="D7" s="27"/>
      <c r="E7" s="27"/>
      <c r="F7" s="27"/>
      <c r="G7" s="48" t="s">
        <v>74</v>
      </c>
    </row>
    <row r="8" spans="2:7" x14ac:dyDescent="0.25">
      <c r="B8" s="16" t="s">
        <v>33</v>
      </c>
      <c r="C8" s="27"/>
      <c r="D8" s="27"/>
      <c r="E8" s="27"/>
      <c r="F8" s="27"/>
      <c r="G8" s="48" t="s">
        <v>74</v>
      </c>
    </row>
    <row r="9" spans="2:7" x14ac:dyDescent="0.25">
      <c r="B9" s="16" t="s">
        <v>42</v>
      </c>
      <c r="C9" s="49">
        <f>C8-C7</f>
        <v>0</v>
      </c>
      <c r="D9" s="49">
        <f t="shared" ref="D9:F9" si="0">D8-D7</f>
        <v>0</v>
      </c>
      <c r="E9" s="49">
        <f t="shared" si="0"/>
        <v>0</v>
      </c>
      <c r="F9" s="49">
        <f t="shared" si="0"/>
        <v>0</v>
      </c>
      <c r="G9" s="50" t="s">
        <v>44</v>
      </c>
    </row>
    <row r="10" spans="2:7" ht="15" customHeight="1" x14ac:dyDescent="0.25">
      <c r="B10" s="70" t="s">
        <v>46</v>
      </c>
      <c r="C10" s="54">
        <f>IF(MINUTE(C9)&lt;16,HOUR(C9),IF(MINUTE(C9)&lt;46,HOUR(C9)+0.5,HOUR(C9)+1))</f>
        <v>0</v>
      </c>
      <c r="D10" s="54">
        <f t="shared" ref="D10:F10" si="1">IF(MINUTE(D9)&lt;16,HOUR(D9),IF(MINUTE(D9)&lt;46,HOUR(D9)+0.5,HOUR(D9)+1))</f>
        <v>0</v>
      </c>
      <c r="E10" s="54">
        <f t="shared" si="1"/>
        <v>0</v>
      </c>
      <c r="F10" s="54">
        <f t="shared" si="1"/>
        <v>0</v>
      </c>
      <c r="G10" s="26" t="s">
        <v>45</v>
      </c>
    </row>
    <row r="11" spans="2:7" ht="15.75" thickBot="1" x14ac:dyDescent="0.3">
      <c r="B11" s="31" t="s">
        <v>88</v>
      </c>
      <c r="C11" s="71">
        <f>IF(C9&gt;0,MAX(C10,3),0)</f>
        <v>0</v>
      </c>
      <c r="D11" s="55">
        <f t="shared" ref="D11:F11" si="2">IF(D9&gt;0,MAX(D10,3),0)</f>
        <v>0</v>
      </c>
      <c r="E11" s="55">
        <f t="shared" si="2"/>
        <v>0</v>
      </c>
      <c r="F11" s="55">
        <f t="shared" si="2"/>
        <v>0</v>
      </c>
      <c r="G11" s="53" t="s">
        <v>43</v>
      </c>
    </row>
    <row r="12" spans="2:7" ht="15.75" thickBot="1" x14ac:dyDescent="0.3">
      <c r="B12" s="32" t="s">
        <v>75</v>
      </c>
      <c r="C12" s="56">
        <f>SUM(C11:F11)</f>
        <v>0</v>
      </c>
      <c r="D12" s="57"/>
      <c r="E12" s="57"/>
      <c r="F12" s="57"/>
      <c r="G12" s="53" t="s">
        <v>78</v>
      </c>
    </row>
  </sheetData>
  <sheetProtection algorithmName="SHA-512" hashValue="Sy7fkVZ+gKCfgllb32Kf9Mn48mwj3NoZBjRuMaYjUNoY2dyGMn5N8ONRH5+ujiYzhPExKUTprguAbC8GhT4bLQ==" saltValue="0MAMr0ZRrWKQHLpC46Bl+Q==" spinCount="100000" sheet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</sheetPr>
  <dimension ref="B1:G16"/>
  <sheetViews>
    <sheetView showZeros="0" workbookViewId="0">
      <selection activeCell="C12" sqref="C12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>
        <v>3</v>
      </c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>
        <v>0.35416666666666669</v>
      </c>
      <c r="D7" s="27">
        <v>0.35416666666666669</v>
      </c>
      <c r="E7" s="27">
        <v>0.35416666666666669</v>
      </c>
      <c r="F7" s="27">
        <v>0.35416666666666669</v>
      </c>
      <c r="G7" s="48" t="s">
        <v>74</v>
      </c>
    </row>
    <row r="8" spans="2:7" x14ac:dyDescent="0.25">
      <c r="B8" s="16" t="s">
        <v>33</v>
      </c>
      <c r="C8" s="27">
        <v>0.3576388888888889</v>
      </c>
      <c r="D8" s="27">
        <v>0.3576388888888889</v>
      </c>
      <c r="E8" s="27">
        <v>0.3576388888888889</v>
      </c>
      <c r="F8" s="27">
        <v>0.3576388888888889</v>
      </c>
      <c r="G8" s="48" t="s">
        <v>74</v>
      </c>
    </row>
    <row r="9" spans="2:7" x14ac:dyDescent="0.25">
      <c r="B9" s="16" t="s">
        <v>42</v>
      </c>
      <c r="C9" s="49">
        <f>C8-C7</f>
        <v>3.4722222222222099E-3</v>
      </c>
      <c r="D9" s="49">
        <f>D8-D7</f>
        <v>3.4722222222222099E-3</v>
      </c>
      <c r="E9" s="49">
        <f>E8-E7</f>
        <v>3.4722222222222099E-3</v>
      </c>
      <c r="F9" s="49">
        <f>F8-F7</f>
        <v>3.4722222222222099E-3</v>
      </c>
      <c r="G9" s="50" t="s">
        <v>44</v>
      </c>
    </row>
    <row r="10" spans="2:7" x14ac:dyDescent="0.25">
      <c r="B10" s="16" t="s">
        <v>82</v>
      </c>
      <c r="C10" s="28">
        <v>2</v>
      </c>
      <c r="D10" s="28"/>
      <c r="E10" s="28"/>
      <c r="F10" s="28"/>
      <c r="G10" s="51" t="s">
        <v>76</v>
      </c>
    </row>
    <row r="11" spans="2:7" x14ac:dyDescent="0.25">
      <c r="B11" s="16" t="s">
        <v>83</v>
      </c>
      <c r="C11" s="28">
        <v>15</v>
      </c>
      <c r="D11" s="28"/>
      <c r="E11" s="28"/>
      <c r="F11" s="28"/>
      <c r="G11" s="62" t="s">
        <v>86</v>
      </c>
    </row>
    <row r="12" spans="2:7" x14ac:dyDescent="0.25">
      <c r="B12" s="17" t="s">
        <v>84</v>
      </c>
      <c r="C12" s="49"/>
      <c r="D12" s="49"/>
      <c r="E12" s="49"/>
      <c r="F12" s="49">
        <f>IF(F10&lt;2,0,IF(F10=2,IF(F11&gt;60,60/1440,F11/1440),IF(F11&gt;120,120/1440,F11/1440)))</f>
        <v>0</v>
      </c>
      <c r="G12" s="52" t="s">
        <v>77</v>
      </c>
    </row>
    <row r="13" spans="2:7" x14ac:dyDescent="0.25">
      <c r="B13" s="16" t="s">
        <v>85</v>
      </c>
      <c r="C13" s="63">
        <f>IF(C9&gt;0,(C9-C12),0)</f>
        <v>3.4722222222222099E-3</v>
      </c>
      <c r="D13" s="63">
        <f>IF(D9&gt;0,(D9-D12),0)</f>
        <v>3.4722222222222099E-3</v>
      </c>
      <c r="E13" s="63">
        <f>IF(E9&gt;0,(E9-E12),0)</f>
        <v>3.4722222222222099E-3</v>
      </c>
      <c r="F13" s="63">
        <f>IF(F9&gt;0,(F9-F12),0)</f>
        <v>3.4722222222222099E-3</v>
      </c>
      <c r="G13" s="53" t="s">
        <v>43</v>
      </c>
    </row>
    <row r="14" spans="2:7" ht="15" customHeight="1" x14ac:dyDescent="0.25">
      <c r="B14" s="17" t="s">
        <v>46</v>
      </c>
      <c r="C14" s="54">
        <f>IF(MINUTE(C13)&lt;16,HOUR(C13),IF(MINUTE(C13)&lt;46,HOUR(C13)+0.5,HOUR(C13)+1))</f>
        <v>0</v>
      </c>
      <c r="D14" s="54">
        <f>IF(MINUTE(D13)&lt;16,HOUR(D13),IF(MINUTE(D13)&lt;46,HOUR(D13)+0.5,HOUR(D13)+1))</f>
        <v>0</v>
      </c>
      <c r="E14" s="54">
        <f>IF(MINUTE(E13)&lt;16,HOUR(E13),IF(MINUTE(E13)&lt;46,HOUR(E13)+0.5,HOUR(E13)+1))</f>
        <v>0</v>
      </c>
      <c r="F14" s="54">
        <f>IF(MINUTE(F13)&lt;16,HOUR(F13),IF(MINUTE(F13)&lt;46,HOUR(F13)+0.5,HOUR(F13)+1))</f>
        <v>0</v>
      </c>
      <c r="G14" s="26" t="s">
        <v>45</v>
      </c>
    </row>
    <row r="15" spans="2:7" ht="15.75" thickBot="1" x14ac:dyDescent="0.3">
      <c r="B15" s="31" t="s">
        <v>87</v>
      </c>
      <c r="C15" s="55">
        <f>IF(C14&gt;0,MAX((C14),3),0)</f>
        <v>0</v>
      </c>
      <c r="D15" s="55">
        <f>IF(D14&gt;0,MAX((D14),3),0)</f>
        <v>0</v>
      </c>
      <c r="E15" s="55">
        <f>IF(E14&gt;0,MAX((E14),3),0)</f>
        <v>0</v>
      </c>
      <c r="F15" s="55">
        <f>IF(F14&gt;0,MAX((F14),3),0)</f>
        <v>0</v>
      </c>
      <c r="G15" s="53" t="s">
        <v>43</v>
      </c>
    </row>
    <row r="16" spans="2:7" ht="15.75" thickBot="1" x14ac:dyDescent="0.3">
      <c r="B16" s="32" t="s">
        <v>75</v>
      </c>
      <c r="C16" s="56">
        <f>SUM(C15:F15)</f>
        <v>0</v>
      </c>
      <c r="D16" s="57"/>
      <c r="E16" s="57"/>
      <c r="F16" s="57"/>
      <c r="G16" s="53" t="s">
        <v>78</v>
      </c>
    </row>
  </sheetData>
  <sheetProtection selectLockedCell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C000"/>
  </sheetPr>
  <dimension ref="A1:Q26"/>
  <sheetViews>
    <sheetView zoomScaleNormal="100" zoomScaleSheetLayoutView="100" workbookViewId="0">
      <selection activeCell="Q10" sqref="Q10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6" t="s">
        <v>47</v>
      </c>
      <c r="C1" s="75" t="s">
        <v>73</v>
      </c>
      <c r="D1" s="75"/>
      <c r="E1" s="75"/>
      <c r="F1" s="75"/>
      <c r="G1" s="73" t="s">
        <v>15</v>
      </c>
      <c r="H1" s="73"/>
      <c r="I1" s="33">
        <v>43540</v>
      </c>
      <c r="J1" s="73" t="s">
        <v>16</v>
      </c>
      <c r="K1" s="73"/>
      <c r="L1" s="33">
        <v>43541</v>
      </c>
    </row>
    <row r="2" spans="1:17" x14ac:dyDescent="0.25">
      <c r="B2" s="6" t="s">
        <v>0</v>
      </c>
      <c r="C2" s="75" t="s">
        <v>62</v>
      </c>
      <c r="D2" s="75"/>
      <c r="E2" s="75"/>
      <c r="F2" s="75"/>
      <c r="G2" s="73" t="s">
        <v>68</v>
      </c>
      <c r="H2" s="73"/>
      <c r="I2" s="58">
        <v>8.5</v>
      </c>
      <c r="J2" s="73" t="s">
        <v>69</v>
      </c>
      <c r="K2" s="73"/>
      <c r="L2" s="58">
        <v>4</v>
      </c>
    </row>
    <row r="3" spans="1:17" x14ac:dyDescent="0.25">
      <c r="B3" s="6"/>
      <c r="C3" s="75" t="s">
        <v>63</v>
      </c>
      <c r="D3" s="75"/>
      <c r="E3" s="75"/>
      <c r="F3" s="75"/>
      <c r="G3" s="73" t="s">
        <v>70</v>
      </c>
      <c r="H3" s="73"/>
      <c r="I3" s="58">
        <f>'Daily Hour Calculator Old'!E13</f>
        <v>3.4722222222222099E-3</v>
      </c>
      <c r="J3" s="73" t="s">
        <v>71</v>
      </c>
      <c r="K3" s="73"/>
      <c r="L3" s="58">
        <f>'Daily Hour Calculator Old'!F13</f>
        <v>3.4722222222222099E-3</v>
      </c>
      <c r="M3" s="74" t="s">
        <v>41</v>
      </c>
      <c r="N3" s="74"/>
      <c r="O3" s="58">
        <v>12.5</v>
      </c>
    </row>
    <row r="4" spans="1:17" ht="6" customHeight="1" x14ac:dyDescent="0.25">
      <c r="C4" s="7"/>
      <c r="D4" s="7"/>
      <c r="E4" s="7"/>
      <c r="F4" s="7"/>
      <c r="G4" s="8"/>
      <c r="H4" s="7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9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34" t="s">
        <v>23</v>
      </c>
      <c r="C7" s="35" t="s">
        <v>5</v>
      </c>
      <c r="D7" s="13">
        <f>IFERROR(VLOOKUP(C7,Rates!$B$3:$C$9,2,FALSE),"")</f>
        <v>36</v>
      </c>
      <c r="E7" s="36">
        <v>12.5</v>
      </c>
      <c r="F7" s="13">
        <f>IFERROR(D7*E7,"")</f>
        <v>450</v>
      </c>
      <c r="G7" s="36">
        <v>75</v>
      </c>
      <c r="H7" s="13">
        <f>Rates!$E$3</f>
        <v>0.625</v>
      </c>
      <c r="I7" s="13">
        <f>IFERROR(G7*H7,"")</f>
        <v>46.875</v>
      </c>
      <c r="J7" s="37">
        <v>4</v>
      </c>
      <c r="K7" s="37">
        <v>25</v>
      </c>
      <c r="L7" s="37">
        <v>242.5</v>
      </c>
      <c r="M7" s="37">
        <v>15</v>
      </c>
      <c r="N7" s="37">
        <v>10</v>
      </c>
      <c r="O7" s="37"/>
      <c r="P7" s="38"/>
      <c r="Q7" s="14">
        <f t="shared" ref="Q7:Q23" si="0">IFERROR(SUM(I7:O7)+(F7-(P7*D7)),"")</f>
        <v>793.375</v>
      </c>
    </row>
    <row r="8" spans="1:17" x14ac:dyDescent="0.25">
      <c r="A8" s="11">
        <v>2</v>
      </c>
      <c r="B8" s="39" t="s">
        <v>27</v>
      </c>
      <c r="C8" s="35" t="s">
        <v>6</v>
      </c>
      <c r="D8" s="13">
        <f>IFERROR(VLOOKUP(C8,Rates!$B$3:$C$9,2,FALSE),"")</f>
        <v>33</v>
      </c>
      <c r="E8" s="40">
        <v>12.5</v>
      </c>
      <c r="F8" s="13">
        <f t="shared" ref="F8:F23" si="1">IFERROR(D8*E8,"")</f>
        <v>412.5</v>
      </c>
      <c r="G8" s="40">
        <v>15</v>
      </c>
      <c r="H8" s="13">
        <f>Rates!$E$3</f>
        <v>0.625</v>
      </c>
      <c r="I8" s="13">
        <f t="shared" ref="I8:I23" si="2">IFERROR(G8*H8,"")</f>
        <v>9.375</v>
      </c>
      <c r="J8" s="41">
        <v>6</v>
      </c>
      <c r="K8" s="41">
        <v>25</v>
      </c>
      <c r="L8" s="41"/>
      <c r="M8" s="41"/>
      <c r="N8" s="41"/>
      <c r="O8" s="41"/>
      <c r="P8" s="42"/>
      <c r="Q8" s="14">
        <f t="shared" si="0"/>
        <v>452.875</v>
      </c>
    </row>
    <row r="9" spans="1:17" x14ac:dyDescent="0.25">
      <c r="A9" s="11">
        <v>3</v>
      </c>
      <c r="B9" s="34" t="s">
        <v>22</v>
      </c>
      <c r="C9" s="35">
        <v>10</v>
      </c>
      <c r="D9" s="13">
        <f>IFERROR(VLOOKUP(C9,Rates!$B$3:$C$9,2,FALSE),"")</f>
        <v>30</v>
      </c>
      <c r="E9" s="36">
        <v>12.5</v>
      </c>
      <c r="F9" s="13">
        <f t="shared" si="1"/>
        <v>375</v>
      </c>
      <c r="G9" s="36">
        <v>15</v>
      </c>
      <c r="H9" s="13">
        <f>Rates!$E$3</f>
        <v>0.625</v>
      </c>
      <c r="I9" s="13">
        <f t="shared" si="2"/>
        <v>9.375</v>
      </c>
      <c r="J9" s="37">
        <v>6</v>
      </c>
      <c r="K9" s="37">
        <v>25</v>
      </c>
      <c r="L9" s="37"/>
      <c r="M9" s="37"/>
      <c r="N9" s="37"/>
      <c r="O9" s="37"/>
      <c r="P9" s="38"/>
      <c r="Q9" s="14">
        <f>IFERROR(SUM(I9:O9)+(F9-(P9*D9)),"")</f>
        <v>415.375</v>
      </c>
    </row>
    <row r="10" spans="1:17" x14ac:dyDescent="0.25">
      <c r="A10" s="11">
        <v>4</v>
      </c>
      <c r="B10" s="39" t="s">
        <v>28</v>
      </c>
      <c r="C10" s="35">
        <v>9</v>
      </c>
      <c r="D10" s="13">
        <f>IFERROR(VLOOKUP(C10,Rates!$B$3:$C$9,2,FALSE),"")</f>
        <v>26</v>
      </c>
      <c r="E10" s="40">
        <v>12.5</v>
      </c>
      <c r="F10" s="13">
        <f t="shared" si="1"/>
        <v>325</v>
      </c>
      <c r="G10" s="40"/>
      <c r="H10" s="13">
        <f>Rates!$E$3</f>
        <v>0.625</v>
      </c>
      <c r="I10" s="13">
        <f t="shared" si="2"/>
        <v>0</v>
      </c>
      <c r="J10" s="41"/>
      <c r="K10" s="41"/>
      <c r="L10" s="41"/>
      <c r="M10" s="41"/>
      <c r="N10" s="41"/>
      <c r="O10" s="41"/>
      <c r="P10" s="42">
        <v>0.5</v>
      </c>
      <c r="Q10" s="14">
        <f t="shared" si="0"/>
        <v>312</v>
      </c>
    </row>
    <row r="11" spans="1:17" x14ac:dyDescent="0.25">
      <c r="A11" s="11">
        <v>5</v>
      </c>
      <c r="B11" s="34" t="s">
        <v>48</v>
      </c>
      <c r="C11" s="35" t="s">
        <v>8</v>
      </c>
      <c r="D11" s="13">
        <f>IFERROR(VLOOKUP(C11,Rates!$B$3:$C$9,2,FALSE),"")</f>
        <v>22</v>
      </c>
      <c r="E11" s="36">
        <v>8.5</v>
      </c>
      <c r="F11" s="13">
        <f t="shared" si="1"/>
        <v>187</v>
      </c>
      <c r="G11" s="36">
        <v>15</v>
      </c>
      <c r="H11" s="13">
        <f>Rates!$E$3</f>
        <v>0.625</v>
      </c>
      <c r="I11" s="13">
        <f t="shared" si="2"/>
        <v>9.375</v>
      </c>
      <c r="J11" s="37"/>
      <c r="K11" s="37">
        <v>25</v>
      </c>
      <c r="L11" s="37"/>
      <c r="M11" s="37"/>
      <c r="N11" s="37"/>
      <c r="O11" s="37"/>
      <c r="P11" s="38"/>
      <c r="Q11" s="14">
        <f t="shared" si="0"/>
        <v>221.375</v>
      </c>
    </row>
    <row r="12" spans="1:17" x14ac:dyDescent="0.25">
      <c r="A12" s="11">
        <v>6</v>
      </c>
      <c r="B12" s="39" t="s">
        <v>24</v>
      </c>
      <c r="C12" s="35" t="s">
        <v>9</v>
      </c>
      <c r="D12" s="13">
        <f>IFERROR(VLOOKUP(C12,Rates!$B$3:$C$9,2,FALSE),"")</f>
        <v>20</v>
      </c>
      <c r="E12" s="40">
        <v>8.5</v>
      </c>
      <c r="F12" s="13">
        <f t="shared" si="1"/>
        <v>170</v>
      </c>
      <c r="G12" s="40">
        <v>33</v>
      </c>
      <c r="H12" s="13">
        <f>Rates!$E$3</f>
        <v>0.625</v>
      </c>
      <c r="I12" s="13">
        <f t="shared" si="2"/>
        <v>20.625</v>
      </c>
      <c r="J12" s="41">
        <v>5</v>
      </c>
      <c r="K12" s="41">
        <v>25</v>
      </c>
      <c r="L12" s="41">
        <v>129</v>
      </c>
      <c r="M12" s="41"/>
      <c r="N12" s="41">
        <v>10</v>
      </c>
      <c r="O12" s="41"/>
      <c r="P12" s="42"/>
      <c r="Q12" s="14">
        <f t="shared" si="0"/>
        <v>359.625</v>
      </c>
    </row>
    <row r="13" spans="1:17" x14ac:dyDescent="0.25">
      <c r="A13" s="11">
        <v>7</v>
      </c>
      <c r="B13" s="34" t="s">
        <v>25</v>
      </c>
      <c r="C13" s="35" t="s">
        <v>10</v>
      </c>
      <c r="D13" s="13">
        <f>IFERROR(VLOOKUP(C13,Rates!$B$3:$C$9,2,FALSE),"")</f>
        <v>18</v>
      </c>
      <c r="E13" s="36">
        <v>8.5</v>
      </c>
      <c r="F13" s="13">
        <f t="shared" si="1"/>
        <v>153</v>
      </c>
      <c r="G13" s="36">
        <v>29</v>
      </c>
      <c r="H13" s="13">
        <f>Rates!$E$3</f>
        <v>0.625</v>
      </c>
      <c r="I13" s="13">
        <f t="shared" si="2"/>
        <v>18.125</v>
      </c>
      <c r="J13" s="37"/>
      <c r="K13" s="37">
        <v>25</v>
      </c>
      <c r="L13" s="37"/>
      <c r="M13" s="37"/>
      <c r="N13" s="37"/>
      <c r="O13" s="37"/>
      <c r="P13" s="38"/>
      <c r="Q13" s="14">
        <f t="shared" si="0"/>
        <v>196.125</v>
      </c>
    </row>
    <row r="14" spans="1:17" x14ac:dyDescent="0.25">
      <c r="A14" s="11">
        <v>8</v>
      </c>
      <c r="B14" s="39" t="s">
        <v>51</v>
      </c>
      <c r="C14" s="35" t="s">
        <v>5</v>
      </c>
      <c r="D14" s="13">
        <f>IFERROR(VLOOKUP(C14,Rates!$B$3:$C$9,2,FALSE),"")</f>
        <v>36</v>
      </c>
      <c r="E14" s="40">
        <v>8.5</v>
      </c>
      <c r="F14" s="13">
        <f t="shared" si="1"/>
        <v>306</v>
      </c>
      <c r="G14" s="40"/>
      <c r="H14" s="13">
        <f>Rates!$E$3</f>
        <v>0.625</v>
      </c>
      <c r="I14" s="13">
        <f t="shared" si="2"/>
        <v>0</v>
      </c>
      <c r="J14" s="41"/>
      <c r="K14" s="41"/>
      <c r="L14" s="41"/>
      <c r="M14" s="41"/>
      <c r="N14" s="41"/>
      <c r="O14" s="41"/>
      <c r="P14" s="42"/>
      <c r="Q14" s="14">
        <f t="shared" si="0"/>
        <v>306</v>
      </c>
    </row>
    <row r="15" spans="1:17" x14ac:dyDescent="0.25">
      <c r="A15" s="11">
        <v>9</v>
      </c>
      <c r="B15" s="34" t="s">
        <v>52</v>
      </c>
      <c r="C15" s="35" t="s">
        <v>6</v>
      </c>
      <c r="D15" s="13">
        <f>IFERROR(VLOOKUP(C15,Rates!$B$3:$C$9,2,FALSE),"")</f>
        <v>33</v>
      </c>
      <c r="E15" s="36">
        <v>4</v>
      </c>
      <c r="F15" s="13">
        <f t="shared" si="1"/>
        <v>132</v>
      </c>
      <c r="G15" s="36">
        <v>35</v>
      </c>
      <c r="H15" s="13">
        <f>Rates!$E$3</f>
        <v>0.625</v>
      </c>
      <c r="I15" s="13">
        <f t="shared" si="2"/>
        <v>21.875</v>
      </c>
      <c r="J15" s="37">
        <v>5</v>
      </c>
      <c r="K15" s="37">
        <v>25</v>
      </c>
      <c r="L15" s="37"/>
      <c r="M15" s="37"/>
      <c r="N15" s="37"/>
      <c r="O15" s="37"/>
      <c r="P15" s="38"/>
      <c r="Q15" s="14">
        <f t="shared" si="0"/>
        <v>183.875</v>
      </c>
    </row>
    <row r="16" spans="1:17" x14ac:dyDescent="0.25">
      <c r="A16" s="11">
        <v>10</v>
      </c>
      <c r="B16" s="39" t="s">
        <v>26</v>
      </c>
      <c r="C16" s="35">
        <v>10</v>
      </c>
      <c r="D16" s="13">
        <f>IFERROR(VLOOKUP(C16,Rates!$B$3:$C$9,2,FALSE),"")</f>
        <v>30</v>
      </c>
      <c r="E16" s="40">
        <v>4</v>
      </c>
      <c r="F16" s="13">
        <f t="shared" si="1"/>
        <v>120</v>
      </c>
      <c r="G16" s="40">
        <v>28</v>
      </c>
      <c r="H16" s="13">
        <f>Rates!$E$3</f>
        <v>0.625</v>
      </c>
      <c r="I16" s="13">
        <f t="shared" si="2"/>
        <v>17.5</v>
      </c>
      <c r="J16" s="41">
        <v>4</v>
      </c>
      <c r="K16" s="41">
        <v>25</v>
      </c>
      <c r="L16" s="41"/>
      <c r="M16" s="41"/>
      <c r="N16" s="41"/>
      <c r="O16" s="41"/>
      <c r="P16" s="42"/>
      <c r="Q16" s="14">
        <f t="shared" si="0"/>
        <v>166.5</v>
      </c>
    </row>
    <row r="17" spans="1:17" x14ac:dyDescent="0.25">
      <c r="A17" s="11">
        <v>11</v>
      </c>
      <c r="B17" s="34" t="s">
        <v>29</v>
      </c>
      <c r="C17" s="35">
        <v>9</v>
      </c>
      <c r="D17" s="13">
        <f>IFERROR(VLOOKUP(C17,Rates!$B$3:$C$9,2,FALSE),"")</f>
        <v>26</v>
      </c>
      <c r="E17" s="36">
        <v>4</v>
      </c>
      <c r="F17" s="13">
        <f t="shared" si="1"/>
        <v>104</v>
      </c>
      <c r="G17" s="36">
        <v>17</v>
      </c>
      <c r="H17" s="13">
        <f>Rates!$E$3</f>
        <v>0.625</v>
      </c>
      <c r="I17" s="13">
        <f t="shared" si="2"/>
        <v>10.625</v>
      </c>
      <c r="J17" s="37">
        <v>8</v>
      </c>
      <c r="K17" s="37">
        <v>25</v>
      </c>
      <c r="L17" s="37">
        <v>113</v>
      </c>
      <c r="M17" s="37"/>
      <c r="N17" s="37">
        <v>10</v>
      </c>
      <c r="O17" s="37"/>
      <c r="P17" s="38"/>
      <c r="Q17" s="14">
        <f t="shared" si="0"/>
        <v>270.625</v>
      </c>
    </row>
    <row r="18" spans="1:17" x14ac:dyDescent="0.25">
      <c r="A18" s="11">
        <v>12</v>
      </c>
      <c r="B18" s="39" t="s">
        <v>53</v>
      </c>
      <c r="C18" s="35" t="s">
        <v>6</v>
      </c>
      <c r="D18" s="13">
        <f>IFERROR(VLOOKUP(C18,Rates!$B$3:$C$9,2,FALSE),"")</f>
        <v>33</v>
      </c>
      <c r="E18" s="40">
        <v>4</v>
      </c>
      <c r="F18" s="13">
        <f t="shared" si="1"/>
        <v>132</v>
      </c>
      <c r="G18" s="40">
        <v>127</v>
      </c>
      <c r="H18" s="13">
        <f>Rates!$E$3</f>
        <v>0.625</v>
      </c>
      <c r="I18" s="13">
        <f t="shared" si="2"/>
        <v>79.375</v>
      </c>
      <c r="J18" s="41">
        <v>6</v>
      </c>
      <c r="K18" s="41">
        <v>25</v>
      </c>
      <c r="L18" s="41"/>
      <c r="M18" s="41">
        <v>30</v>
      </c>
      <c r="N18" s="41"/>
      <c r="O18" s="41"/>
      <c r="P18" s="42"/>
      <c r="Q18" s="14">
        <f t="shared" si="0"/>
        <v>272.375</v>
      </c>
    </row>
    <row r="19" spans="1:17" x14ac:dyDescent="0.25">
      <c r="A19" s="11">
        <v>13</v>
      </c>
      <c r="B19" s="34" t="s">
        <v>55</v>
      </c>
      <c r="C19" s="35">
        <v>10</v>
      </c>
      <c r="D19" s="13">
        <f>IFERROR(VLOOKUP(C19,Rates!$B$3:$C$9,2,FALSE),"")</f>
        <v>30</v>
      </c>
      <c r="E19" s="36">
        <v>12.5</v>
      </c>
      <c r="F19" s="13">
        <f t="shared" si="1"/>
        <v>375</v>
      </c>
      <c r="G19" s="36">
        <v>33</v>
      </c>
      <c r="H19" s="13">
        <f>Rates!$E$3</f>
        <v>0.625</v>
      </c>
      <c r="I19" s="13">
        <f t="shared" si="2"/>
        <v>20.625</v>
      </c>
      <c r="J19" s="37">
        <v>3</v>
      </c>
      <c r="K19" s="37">
        <v>25</v>
      </c>
      <c r="L19" s="37"/>
      <c r="M19" s="37"/>
      <c r="N19" s="37"/>
      <c r="O19" s="37"/>
      <c r="P19" s="38"/>
      <c r="Q19" s="14">
        <f t="shared" si="0"/>
        <v>423.625</v>
      </c>
    </row>
    <row r="20" spans="1:17" x14ac:dyDescent="0.25">
      <c r="A20" s="11">
        <v>14</v>
      </c>
      <c r="B20" s="39" t="s">
        <v>57</v>
      </c>
      <c r="C20" s="35">
        <v>9</v>
      </c>
      <c r="D20" s="13">
        <f>IFERROR(VLOOKUP(C20,Rates!$B$3:$C$9,2,FALSE),"")</f>
        <v>26</v>
      </c>
      <c r="E20" s="40">
        <v>12.5</v>
      </c>
      <c r="F20" s="13">
        <f t="shared" si="1"/>
        <v>325</v>
      </c>
      <c r="G20" s="40">
        <v>95</v>
      </c>
      <c r="H20" s="13">
        <f>Rates!$E$3</f>
        <v>0.625</v>
      </c>
      <c r="I20" s="13">
        <f t="shared" si="2"/>
        <v>59.375</v>
      </c>
      <c r="J20" s="41">
        <v>3</v>
      </c>
      <c r="K20" s="41">
        <v>25</v>
      </c>
      <c r="L20" s="41"/>
      <c r="M20" s="41"/>
      <c r="N20" s="41"/>
      <c r="O20" s="41"/>
      <c r="P20" s="42"/>
      <c r="Q20" s="14">
        <f t="shared" si="0"/>
        <v>412.375</v>
      </c>
    </row>
    <row r="21" spans="1:17" x14ac:dyDescent="0.25">
      <c r="A21" s="11">
        <v>15</v>
      </c>
      <c r="B21" s="34" t="s">
        <v>56</v>
      </c>
      <c r="C21" s="35" t="s">
        <v>8</v>
      </c>
      <c r="D21" s="13">
        <f>IFERROR(VLOOKUP(C21,Rates!$B$3:$C$9,2,FALSE),"")</f>
        <v>22</v>
      </c>
      <c r="E21" s="36">
        <v>12.5</v>
      </c>
      <c r="F21" s="13">
        <f t="shared" si="1"/>
        <v>275</v>
      </c>
      <c r="G21" s="36">
        <v>12</v>
      </c>
      <c r="H21" s="13">
        <f>Rates!$E$3</f>
        <v>0.625</v>
      </c>
      <c r="I21" s="13">
        <f t="shared" si="2"/>
        <v>7.5</v>
      </c>
      <c r="J21" s="37">
        <v>5</v>
      </c>
      <c r="K21" s="37">
        <v>25</v>
      </c>
      <c r="L21" s="37"/>
      <c r="M21" s="37"/>
      <c r="N21" s="37"/>
      <c r="O21" s="37"/>
      <c r="P21" s="38"/>
      <c r="Q21" s="14">
        <f t="shared" si="0"/>
        <v>312.5</v>
      </c>
    </row>
    <row r="22" spans="1:17" x14ac:dyDescent="0.25">
      <c r="A22" s="11">
        <v>16</v>
      </c>
      <c r="B22" s="39" t="s">
        <v>54</v>
      </c>
      <c r="C22" s="35" t="s">
        <v>5</v>
      </c>
      <c r="D22" s="13">
        <f>IFERROR(VLOOKUP(C22,Rates!$B$3:$C$9,2,FALSE),"")</f>
        <v>36</v>
      </c>
      <c r="E22" s="40">
        <v>12.5</v>
      </c>
      <c r="F22" s="13">
        <f t="shared" si="1"/>
        <v>450</v>
      </c>
      <c r="G22" s="40">
        <v>19</v>
      </c>
      <c r="H22" s="13">
        <f>Rates!$E$3</f>
        <v>0.625</v>
      </c>
      <c r="I22" s="13">
        <f t="shared" si="2"/>
        <v>11.875</v>
      </c>
      <c r="J22" s="41">
        <v>7</v>
      </c>
      <c r="K22" s="41">
        <v>25</v>
      </c>
      <c r="L22" s="41">
        <v>449</v>
      </c>
      <c r="M22" s="41"/>
      <c r="N22" s="41">
        <v>10</v>
      </c>
      <c r="O22" s="41"/>
      <c r="P22" s="42"/>
      <c r="Q22" s="14">
        <f t="shared" si="0"/>
        <v>952.875</v>
      </c>
    </row>
    <row r="23" spans="1:17" x14ac:dyDescent="0.25">
      <c r="A23" s="11">
        <v>17</v>
      </c>
      <c r="B23" s="34" t="s">
        <v>72</v>
      </c>
      <c r="C23" s="35" t="s">
        <v>6</v>
      </c>
      <c r="D23" s="13">
        <f>IFERROR(VLOOKUP(C23,Rates!$B$3:$C$9,2,FALSE),"")</f>
        <v>33</v>
      </c>
      <c r="E23" s="36">
        <v>12.5</v>
      </c>
      <c r="F23" s="13">
        <f t="shared" si="1"/>
        <v>412.5</v>
      </c>
      <c r="G23" s="36">
        <v>56</v>
      </c>
      <c r="H23" s="13">
        <f>Rates!$E$3</f>
        <v>0.625</v>
      </c>
      <c r="I23" s="13">
        <f t="shared" si="2"/>
        <v>35</v>
      </c>
      <c r="J23" s="37">
        <v>2</v>
      </c>
      <c r="K23" s="37">
        <v>25</v>
      </c>
      <c r="L23" s="37"/>
      <c r="M23" s="37"/>
      <c r="N23" s="37"/>
      <c r="O23" s="37"/>
      <c r="P23" s="38"/>
      <c r="Q23" s="14">
        <f t="shared" si="0"/>
        <v>474.5</v>
      </c>
    </row>
    <row r="25" spans="1:17" x14ac:dyDescent="0.25">
      <c r="C25" s="2"/>
      <c r="D25" s="2"/>
      <c r="E25" s="2"/>
      <c r="F25" s="2"/>
      <c r="G25" s="3"/>
      <c r="H25" s="3"/>
      <c r="I25" s="12"/>
    </row>
    <row r="26" spans="1:17" x14ac:dyDescent="0.25">
      <c r="C26" s="7"/>
      <c r="D26" s="7"/>
      <c r="E26" s="7"/>
      <c r="F26" s="7"/>
      <c r="G26" s="8"/>
      <c r="H26" s="7"/>
      <c r="I26" s="7"/>
    </row>
  </sheetData>
  <sheetProtection algorithmName="SHA-512" hashValue="4w3/bZoyaboux8OE6YRcRkXJQer1RneUaxgKJRRIvhCxfVpYpJ8CFJ22Q0kqgOdyvj1Dvn0/ZFT7oTWshtaC7Q==" saltValue="U2OUZ8QbKre7M5p8EAMrXw==" spinCount="100000" sheet="1" objects="1" scenarios="1" selectLockedCells="1"/>
  <mergeCells count="10">
    <mergeCell ref="C3:F3"/>
    <mergeCell ref="G3:H3"/>
    <mergeCell ref="J3:K3"/>
    <mergeCell ref="M3:N3"/>
    <mergeCell ref="C1:F1"/>
    <mergeCell ref="G1:H1"/>
    <mergeCell ref="J1:K1"/>
    <mergeCell ref="C2:F2"/>
    <mergeCell ref="G2:H2"/>
    <mergeCell ref="J2:K2"/>
  </mergeCells>
  <pageMargins left="0" right="0" top="0" bottom="0" header="0" footer="0"/>
  <pageSetup scale="69" orientation="landscape" r:id="rId1"/>
  <ignoredErrors>
    <ignoredError sqref="C12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Rates!$B$3:$B$9</xm:f>
          </x14:formula1>
          <xm:sqref>C7:C23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00B0F0"/>
  </sheetPr>
  <dimension ref="B2:E21"/>
  <sheetViews>
    <sheetView workbookViewId="0">
      <selection activeCell="E4" sqref="E4"/>
    </sheetView>
  </sheetViews>
  <sheetFormatPr defaultRowHeight="15" x14ac:dyDescent="0.25"/>
  <sheetData>
    <row r="2" spans="2:5" x14ac:dyDescent="0.25">
      <c r="B2" s="4" t="s">
        <v>2</v>
      </c>
      <c r="C2" s="4" t="s">
        <v>7</v>
      </c>
      <c r="E2" s="4" t="s">
        <v>11</v>
      </c>
    </row>
    <row r="3" spans="2:5" x14ac:dyDescent="0.25">
      <c r="B3" s="2" t="s">
        <v>5</v>
      </c>
      <c r="C3" s="1">
        <v>36</v>
      </c>
      <c r="E3">
        <v>0.625</v>
      </c>
    </row>
    <row r="4" spans="2:5" x14ac:dyDescent="0.25">
      <c r="B4" s="2" t="s">
        <v>6</v>
      </c>
      <c r="C4" s="1">
        <v>33</v>
      </c>
    </row>
    <row r="5" spans="2:5" x14ac:dyDescent="0.25">
      <c r="B5" s="2">
        <v>10</v>
      </c>
      <c r="C5" s="1">
        <v>30</v>
      </c>
    </row>
    <row r="6" spans="2:5" x14ac:dyDescent="0.25">
      <c r="B6" s="2">
        <v>9</v>
      </c>
      <c r="C6" s="1">
        <v>26</v>
      </c>
    </row>
    <row r="7" spans="2:5" x14ac:dyDescent="0.25">
      <c r="B7" s="3" t="s">
        <v>8</v>
      </c>
      <c r="C7" s="1">
        <v>22</v>
      </c>
    </row>
    <row r="8" spans="2:5" x14ac:dyDescent="0.25">
      <c r="B8" s="3" t="s">
        <v>9</v>
      </c>
      <c r="C8" s="1">
        <v>20</v>
      </c>
    </row>
    <row r="9" spans="2:5" x14ac:dyDescent="0.25">
      <c r="B9" s="3" t="s">
        <v>10</v>
      </c>
      <c r="C9" s="1">
        <v>18</v>
      </c>
    </row>
    <row r="20" spans="3:4" x14ac:dyDescent="0.25">
      <c r="C20" s="59" t="s">
        <v>81</v>
      </c>
      <c r="D20" s="59" t="s">
        <v>81</v>
      </c>
    </row>
    <row r="21" spans="3:4" x14ac:dyDescent="0.25">
      <c r="C21" s="59" t="s">
        <v>81</v>
      </c>
      <c r="D21" s="59" t="s">
        <v>81</v>
      </c>
    </row>
  </sheetData>
  <sheetProtection algorithmName="SHA-512" hashValue="nMD9sMrq+FD9Z9ebgqxDyGhRLO/hBwZREzOygfBt2/+wir9iVA38T6TI8h7pUIvoiEdJxG1WJDXj2LvMfkx9Lg==" saltValue="3xz24jjRCmH1FvTz+OEqPA==" spinCount="100000" sheet="1" selectLockedCells="1"/>
  <pageMargins left="0.7" right="0.7" top="0.75" bottom="0.75" header="0.3" footer="0.3"/>
  <ignoredErrors>
    <ignoredError sqref="B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Meet Ref Master Worksheet</vt:lpstr>
      <vt:lpstr>Daily Hour Calculator</vt:lpstr>
      <vt:lpstr>Daily Hour Calculator Old</vt:lpstr>
      <vt:lpstr>Sample</vt:lpstr>
      <vt:lpstr>Rates</vt:lpstr>
      <vt:lpstr>Sample!Print_Area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Bonnie.Crawford@sabre.com</dc:creator>
  <cp:lastModifiedBy>BBC</cp:lastModifiedBy>
  <cp:lastPrinted>2022-05-01T23:17:03Z</cp:lastPrinted>
  <dcterms:created xsi:type="dcterms:W3CDTF">2017-09-10T18:54:23Z</dcterms:created>
  <dcterms:modified xsi:type="dcterms:W3CDTF">2022-10-13T02:08:43Z</dcterms:modified>
</cp:coreProperties>
</file>